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https://lanuevametropolsa.sharepoint.com/sites/GrupoMetropolChile/Shared Documents/General/24. Estudios Planificación/01. Propuestas Mod PO/251006 Optimización Alfa-Omega y B07/01. Puntos de medición/03. Muestras Brisan/1.- Laboral/"/>
    </mc:Choice>
  </mc:AlternateContent>
  <xr:revisionPtr revIDLastSave="29" documentId="11_BECF8B7BBC10B43DB3E62C86B70DD639BF550C84" xr6:coauthVersionLast="47" xr6:coauthVersionMax="47" xr10:uidLastSave="{E2AB7B9A-F104-4921-ADEE-365060670B85}"/>
  <bookViews>
    <workbookView xWindow="28680" yWindow="-120" windowWidth="29040" windowHeight="15720" tabRatio="500" xr2:uid="{00000000-000D-0000-FFFF-FFFF00000000}"/>
  </bookViews>
  <sheets>
    <sheet name="105 PJ454" sheetId="1" r:id="rId1"/>
    <sheet name="Hoja1" sheetId="3" r:id="rId2"/>
  </sheets>
  <definedNames>
    <definedName name="_xlnm.Print_Area" localSheetId="0">'105 PJ454'!$A$1:$L$19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11" i="3" l="1"/>
  <c r="C11" i="3"/>
  <c r="D10" i="3"/>
  <c r="C10" i="3"/>
  <c r="D9" i="3"/>
  <c r="C9" i="3"/>
  <c r="D8" i="3"/>
  <c r="C8" i="3"/>
  <c r="D7" i="3"/>
  <c r="C7" i="3"/>
  <c r="D6" i="3"/>
  <c r="C6" i="3"/>
  <c r="D5" i="3"/>
  <c r="C5" i="3"/>
  <c r="D4" i="3"/>
  <c r="C4" i="3"/>
  <c r="D3" i="3"/>
  <c r="C3" i="3"/>
  <c r="D2" i="3"/>
  <c r="C2" i="3"/>
  <c r="K58" i="1"/>
  <c r="J58" i="1"/>
  <c r="G58" i="1"/>
  <c r="K57" i="1"/>
  <c r="J57" i="1"/>
  <c r="G57" i="1"/>
  <c r="K56" i="1"/>
  <c r="J56" i="1"/>
  <c r="G56" i="1"/>
  <c r="K55" i="1"/>
  <c r="J55" i="1"/>
  <c r="G55" i="1"/>
  <c r="K54" i="1"/>
  <c r="J54" i="1"/>
  <c r="G54" i="1"/>
  <c r="K53" i="1"/>
  <c r="J53" i="1"/>
  <c r="G53" i="1"/>
  <c r="K52" i="1"/>
  <c r="J52" i="1"/>
  <c r="G52" i="1"/>
  <c r="K51" i="1"/>
  <c r="J51" i="1"/>
  <c r="G51" i="1"/>
  <c r="K50" i="1"/>
  <c r="J50" i="1"/>
  <c r="G50" i="1"/>
  <c r="K49" i="1"/>
  <c r="J49" i="1"/>
  <c r="G49" i="1"/>
  <c r="K48" i="1"/>
  <c r="J48" i="1"/>
  <c r="G48" i="1"/>
  <c r="K47" i="1"/>
  <c r="J47" i="1"/>
  <c r="G47" i="1"/>
  <c r="K46" i="1"/>
  <c r="J46" i="1"/>
  <c r="G46" i="1"/>
  <c r="K45" i="1"/>
  <c r="J45" i="1"/>
  <c r="G45" i="1"/>
  <c r="K44" i="1"/>
  <c r="J44" i="1"/>
  <c r="G44" i="1"/>
  <c r="K43" i="1"/>
  <c r="J43" i="1"/>
  <c r="G43" i="1"/>
  <c r="K42" i="1"/>
  <c r="J42" i="1"/>
  <c r="G42" i="1"/>
  <c r="K41" i="1"/>
  <c r="J41" i="1"/>
  <c r="G41" i="1"/>
  <c r="K40" i="1"/>
  <c r="J40" i="1"/>
  <c r="G40" i="1"/>
  <c r="K39" i="1"/>
  <c r="J39" i="1"/>
  <c r="G39" i="1"/>
  <c r="K38" i="1"/>
  <c r="J38" i="1"/>
  <c r="G38" i="1"/>
  <c r="K37" i="1"/>
  <c r="J37" i="1"/>
  <c r="G37" i="1"/>
  <c r="K36" i="1"/>
  <c r="J36" i="1"/>
  <c r="G36" i="1"/>
  <c r="K35" i="1"/>
  <c r="J35" i="1"/>
  <c r="G35" i="1"/>
  <c r="K34" i="1"/>
  <c r="J34" i="1"/>
  <c r="G34" i="1"/>
  <c r="K33" i="1"/>
  <c r="J33" i="1"/>
  <c r="G33" i="1"/>
  <c r="K32" i="1"/>
  <c r="J32" i="1"/>
  <c r="G32" i="1"/>
  <c r="K31" i="1"/>
  <c r="J31" i="1"/>
  <c r="G31" i="1"/>
  <c r="K30" i="1"/>
  <c r="J30" i="1"/>
  <c r="G30" i="1"/>
  <c r="K29" i="1"/>
  <c r="J29" i="1"/>
  <c r="G29" i="1"/>
  <c r="K28" i="1"/>
  <c r="J28" i="1"/>
  <c r="G28" i="1"/>
  <c r="K27" i="1"/>
  <c r="J27" i="1"/>
  <c r="G27" i="1"/>
  <c r="K26" i="1"/>
  <c r="J26" i="1"/>
  <c r="G26" i="1"/>
  <c r="K25" i="1"/>
  <c r="J25" i="1"/>
  <c r="G25" i="1"/>
  <c r="K24" i="1"/>
  <c r="J24" i="1"/>
  <c r="G24" i="1"/>
  <c r="K23" i="1"/>
  <c r="J23" i="1"/>
  <c r="G23" i="1"/>
  <c r="K22" i="1"/>
  <c r="J22" i="1"/>
  <c r="G22" i="1"/>
  <c r="K21" i="1"/>
  <c r="J21" i="1"/>
  <c r="G21" i="1"/>
  <c r="K20" i="1"/>
  <c r="J20" i="1"/>
  <c r="G20" i="1"/>
  <c r="K19" i="1"/>
  <c r="J19" i="1"/>
  <c r="G19" i="1"/>
  <c r="K18" i="1"/>
  <c r="J18" i="1"/>
  <c r="G18" i="1"/>
  <c r="K17" i="1"/>
  <c r="J17" i="1"/>
  <c r="G17" i="1"/>
  <c r="K16" i="1"/>
  <c r="J16" i="1"/>
  <c r="G16" i="1"/>
  <c r="K15" i="1"/>
  <c r="J15" i="1"/>
  <c r="G15" i="1"/>
  <c r="K14" i="1"/>
  <c r="J14" i="1"/>
  <c r="G14" i="1"/>
  <c r="K13" i="1"/>
  <c r="J13" i="1"/>
  <c r="G13" i="1"/>
  <c r="K12" i="1"/>
  <c r="J12" i="1"/>
  <c r="G12" i="1"/>
  <c r="K11" i="1"/>
  <c r="J11" i="1"/>
  <c r="G11" i="1"/>
  <c r="K10" i="1"/>
  <c r="J10" i="1"/>
  <c r="G10" i="1"/>
  <c r="K9" i="1"/>
  <c r="J9" i="1"/>
  <c r="G9" i="1"/>
  <c r="K8" i="1"/>
  <c r="J8" i="1"/>
  <c r="G8" i="1"/>
  <c r="K7" i="1"/>
  <c r="J7" i="1"/>
  <c r="G7" i="1"/>
  <c r="K6" i="1"/>
  <c r="J6" i="1"/>
  <c r="G6" i="1"/>
  <c r="K5" i="1"/>
  <c r="J5" i="1"/>
  <c r="G5" i="1"/>
  <c r="K4" i="1"/>
  <c r="J4" i="1"/>
  <c r="G4" i="1"/>
  <c r="K3" i="1"/>
  <c r="J3" i="1"/>
  <c r="G3" i="1"/>
  <c r="K2" i="1"/>
  <c r="J2" i="1"/>
  <c r="G2" i="1"/>
  <c r="Z18" i="1" l="1"/>
  <c r="Y18" i="1"/>
  <c r="Q18" i="1"/>
  <c r="P18" i="1"/>
  <c r="Z17" i="1"/>
  <c r="Y17" i="1"/>
  <c r="Q17" i="1"/>
  <c r="P17" i="1"/>
  <c r="Z16" i="1"/>
  <c r="Y16" i="1"/>
  <c r="Q16" i="1"/>
  <c r="P16" i="1"/>
  <c r="Z15" i="1"/>
  <c r="Y15" i="1"/>
  <c r="Q15" i="1"/>
  <c r="P15" i="1"/>
  <c r="Z14" i="1"/>
  <c r="Y14" i="1"/>
  <c r="Q14" i="1"/>
  <c r="P14" i="1"/>
  <c r="Z13" i="1"/>
  <c r="Y13" i="1"/>
  <c r="Q13" i="1"/>
  <c r="P13" i="1"/>
  <c r="Z12" i="1"/>
  <c r="Y12" i="1"/>
  <c r="Q12" i="1"/>
  <c r="P12" i="1"/>
  <c r="Z11" i="1"/>
  <c r="Y11" i="1"/>
  <c r="Q11" i="1"/>
  <c r="P11" i="1"/>
  <c r="Z10" i="1"/>
  <c r="Y10" i="1"/>
  <c r="Q10" i="1"/>
  <c r="P10" i="1"/>
  <c r="Z9" i="1"/>
  <c r="Y9" i="1"/>
  <c r="Q9" i="1"/>
  <c r="P9" i="1"/>
  <c r="Z8" i="1"/>
  <c r="Y8" i="1"/>
  <c r="Q8" i="1"/>
  <c r="P8" i="1"/>
  <c r="Z7" i="1"/>
  <c r="Y7" i="1"/>
  <c r="Q7" i="1"/>
  <c r="P7" i="1"/>
  <c r="Z6" i="1"/>
  <c r="Y6" i="1"/>
  <c r="Q6" i="1"/>
  <c r="P6" i="1"/>
  <c r="Z5" i="1"/>
  <c r="Y5" i="1"/>
  <c r="Q5" i="1"/>
  <c r="P5" i="1"/>
  <c r="Z4" i="1"/>
  <c r="Y4" i="1"/>
  <c r="Q4" i="1"/>
  <c r="P4" i="1"/>
  <c r="Z3" i="1"/>
  <c r="Y3" i="1"/>
  <c r="Q3" i="1"/>
  <c r="P3" i="1"/>
  <c r="Z2" i="1"/>
  <c r="Y2" i="1"/>
  <c r="Q2" i="1"/>
  <c r="P2" i="1"/>
  <c r="L2" i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T2" i="1" l="1"/>
  <c r="AA2" i="1"/>
  <c r="T3" i="1"/>
  <c r="AA3" i="1"/>
  <c r="T4" i="1"/>
  <c r="AA4" i="1"/>
  <c r="T5" i="1"/>
  <c r="AA5" i="1"/>
  <c r="T6" i="1"/>
  <c r="AA6" i="1"/>
  <c r="T7" i="1"/>
  <c r="AA7" i="1"/>
  <c r="T8" i="1"/>
  <c r="AA8" i="1"/>
  <c r="T9" i="1"/>
  <c r="AA9" i="1"/>
  <c r="T10" i="1"/>
  <c r="AA10" i="1"/>
  <c r="T11" i="1"/>
  <c r="AA11" i="1"/>
  <c r="T12" i="1"/>
  <c r="AA12" i="1"/>
  <c r="T13" i="1"/>
  <c r="AA13" i="1"/>
  <c r="T14" i="1"/>
  <c r="AA14" i="1"/>
  <c r="T15" i="1"/>
  <c r="AA15" i="1"/>
  <c r="T16" i="1"/>
  <c r="AA16" i="1"/>
  <c r="T17" i="1"/>
  <c r="AA17" i="1"/>
  <c r="T18" i="1"/>
  <c r="AA18" i="1"/>
</calcChain>
</file>

<file path=xl/sharedStrings.xml><?xml version="1.0" encoding="utf-8"?>
<sst xmlns="http://schemas.openxmlformats.org/spreadsheetml/2006/main" count="225" uniqueCount="99">
  <si>
    <t>Punto de Medición</t>
  </si>
  <si>
    <t>Fecha</t>
  </si>
  <si>
    <t>SERVICIO</t>
  </si>
  <si>
    <t>TIPO BUS</t>
  </si>
  <si>
    <t>HORA</t>
  </si>
  <si>
    <t>MH</t>
  </si>
  <si>
    <t>PATENTE</t>
  </si>
  <si>
    <t>CRITERIO</t>
  </si>
  <si>
    <t>CAP. OFRECIDA</t>
  </si>
  <si>
    <t>OCUPACIÓN</t>
  </si>
  <si>
    <t>CARGA</t>
  </si>
  <si>
    <t>Hora Movil</t>
  </si>
  <si>
    <t>Cap. Ofrecida</t>
  </si>
  <si>
    <t>Ocupación</t>
  </si>
  <si>
    <t>%Contrato</t>
  </si>
  <si>
    <t>%Carga</t>
  </si>
  <si>
    <t>PJ454</t>
  </si>
  <si>
    <t>SJPD96</t>
  </si>
  <si>
    <t>06:00 a 06:29</t>
  </si>
  <si>
    <t>SHXF28</t>
  </si>
  <si>
    <t>1A</t>
  </si>
  <si>
    <t>06:30 a 06:59</t>
  </si>
  <si>
    <t>SJPC68</t>
  </si>
  <si>
    <t>1B</t>
  </si>
  <si>
    <t>07:00 a 07:29</t>
  </si>
  <si>
    <t>SJPC52</t>
  </si>
  <si>
    <t>07:30 a 07:59</t>
  </si>
  <si>
    <t>SHCY17</t>
  </si>
  <si>
    <t>5A</t>
  </si>
  <si>
    <t>08:00 a 08:29</t>
  </si>
  <si>
    <t>SJPC41</t>
  </si>
  <si>
    <t>08:30 a 08:59</t>
  </si>
  <si>
    <t>SJPC67</t>
  </si>
  <si>
    <t>4A</t>
  </si>
  <si>
    <t>09:00 a 09:29</t>
  </si>
  <si>
    <t>SJPD93</t>
  </si>
  <si>
    <t>09:30 a 09:59</t>
  </si>
  <si>
    <t>SHXG34</t>
  </si>
  <si>
    <t>10:00 a 10:29</t>
  </si>
  <si>
    <t>SJPC38</t>
  </si>
  <si>
    <t>10:30 a 10:59</t>
  </si>
  <si>
    <t>SHXF26</t>
  </si>
  <si>
    <t>11:00 a 11:29</t>
  </si>
  <si>
    <t>SHXG17</t>
  </si>
  <si>
    <t>11:30 a 11:59</t>
  </si>
  <si>
    <t>SHXF24</t>
  </si>
  <si>
    <t>12:00 a 12:29</t>
  </si>
  <si>
    <t>SHXG30</t>
  </si>
  <si>
    <t>12:30 a 12:59</t>
  </si>
  <si>
    <t>SHXF30</t>
  </si>
  <si>
    <t>13:00 a 13:29</t>
  </si>
  <si>
    <t>13:30 a 13:59</t>
  </si>
  <si>
    <t>SJPD99</t>
  </si>
  <si>
    <t>5B</t>
  </si>
  <si>
    <t>14:00 a 14:29</t>
  </si>
  <si>
    <t>SHXD66</t>
  </si>
  <si>
    <t>SHCY18</t>
  </si>
  <si>
    <t>SJPC44</t>
  </si>
  <si>
    <t>SJPC49</t>
  </si>
  <si>
    <t>SJPD94</t>
  </si>
  <si>
    <t>SJPD45</t>
  </si>
  <si>
    <t>SJPC36</t>
  </si>
  <si>
    <t>SJPF87</t>
  </si>
  <si>
    <t>SJPD95</t>
  </si>
  <si>
    <t>SJPC66</t>
  </si>
  <si>
    <t>SJPD89</t>
  </si>
  <si>
    <t>SHXG32</t>
  </si>
  <si>
    <t>SHXF27</t>
  </si>
  <si>
    <t>SJPD90</t>
  </si>
  <si>
    <t>SJPD92</t>
  </si>
  <si>
    <t>SJPC56</t>
  </si>
  <si>
    <t>SHKG30</t>
  </si>
  <si>
    <t>SJPC37</t>
  </si>
  <si>
    <t>SJPD91</t>
  </si>
  <si>
    <t>LXDJ31</t>
  </si>
  <si>
    <t>SHXD76</t>
  </si>
  <si>
    <t>Factor</t>
  </si>
  <si>
    <t>Bus Tipo C</t>
  </si>
  <si>
    <t>Bus Tipo B</t>
  </si>
  <si>
    <t>BUS</t>
  </si>
  <si>
    <t>4B</t>
  </si>
  <si>
    <t>4C</t>
  </si>
  <si>
    <t>06:30 a 07:29</t>
  </si>
  <si>
    <t>07:00 a 07:59</t>
  </si>
  <si>
    <t>07:30 a 08:29</t>
  </si>
  <si>
    <t>06:00 a 06:59</t>
  </si>
  <si>
    <t>08:00 a 08:59</t>
  </si>
  <si>
    <t>08:30 a 09:29</t>
  </si>
  <si>
    <t>09:00 a 09:59</t>
  </si>
  <si>
    <t>09:30 a 10:29</t>
  </si>
  <si>
    <t>10:00 a 10:59</t>
  </si>
  <si>
    <t>10:30 a 11:29</t>
  </si>
  <si>
    <t>11:00 a 11:59</t>
  </si>
  <si>
    <t>11:30 a 12:29</t>
  </si>
  <si>
    <t>12:00 a 12:59</t>
  </si>
  <si>
    <t>12:30 a 13:29</t>
  </si>
  <si>
    <t>13:00 a 13:59</t>
  </si>
  <si>
    <t>13:30 a 14:29</t>
  </si>
  <si>
    <t>14:00 a 14:59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</si>
</sst>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\ %"/>
    <numFmt numFmtId="165" formatCode="0.0%"/>
  </numFmts>
  <fonts count="7" x14ac:knownFonts="1">
    <font>
      <sz val="11"/>
      <color theme="1"/>
      <name val="Calibri"/>
      <family val="2"/>
      <charset val="1"/>
    </font>
    <font>
      <sz val="10"/>
      <name val="Arial"/>
      <family val="2"/>
      <charset val="1"/>
    </font>
    <font>
      <b/>
      <sz val="12"/>
      <color theme="0"/>
      <name val="Calibri"/>
      <family val="2"/>
      <charset val="1"/>
    </font>
    <font>
      <sz val="11"/>
      <color rgb="FFFFFFFF"/>
      <name val="Calibri"/>
      <family val="2"/>
      <charset val="1"/>
    </font>
    <font>
      <b/>
      <sz val="11"/>
      <color theme="1"/>
      <name val="Calibri"/>
      <family val="2"/>
      <charset val="1"/>
    </font>
    <font>
      <sz val="11"/>
      <color rgb="FF000000"/>
      <name val="Calibri"/>
      <family val="2"/>
      <charset val="1"/>
    </font>
    <font>
      <sz val="11"/>
      <color theme="1"/>
      <name val="Calibr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theme="1"/>
        <bgColor rgb="FF003300"/>
      </patternFill>
    </fill>
    <fill>
      <patternFill patternType="solid">
        <fgColor rgb="FF00B0F0"/>
        <bgColor rgb="FF33CCCC"/>
      </patternFill>
    </fill>
    <fill>
      <patternFill patternType="solid">
        <fgColor rgb="FF92D050"/>
        <bgColor rgb="FFA5A5A5"/>
      </patternFill>
    </fill>
    <fill>
      <patternFill patternType="solid">
        <fgColor rgb="FFC00000"/>
        <bgColor rgb="FF800000"/>
      </patternFill>
    </fill>
    <fill>
      <patternFill patternType="solid">
        <fgColor theme="9" tint="0.79989013336588644"/>
        <bgColor rgb="FFD9D9D9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164" fontId="6" fillId="0" borderId="0" applyBorder="0" applyProtection="0"/>
    <xf numFmtId="0" fontId="1" fillId="0" borderId="0"/>
  </cellStyleXfs>
  <cellXfs count="25">
    <xf numFmtId="0" fontId="0" fillId="0" borderId="0" xfId="0"/>
    <xf numFmtId="0" fontId="0" fillId="0" borderId="0" xfId="0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164" fontId="0" fillId="4" borderId="1" xfId="0" applyNumberForma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20" fontId="0" fillId="0" borderId="1" xfId="0" applyNumberFormat="1" applyBorder="1" applyAlignment="1">
      <alignment horizontal="center" vertical="center"/>
    </xf>
    <xf numFmtId="20" fontId="4" fillId="0" borderId="1" xfId="0" applyNumberFormat="1" applyFont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164" fontId="6" fillId="0" borderId="1" xfId="1" applyBorder="1" applyAlignment="1" applyProtection="1">
      <alignment horizontal="center" vertical="center"/>
    </xf>
    <xf numFmtId="20" fontId="0" fillId="0" borderId="0" xfId="0" applyNumberFormat="1"/>
    <xf numFmtId="1" fontId="0" fillId="0" borderId="1" xfId="0" applyNumberFormat="1" applyBorder="1" applyAlignment="1">
      <alignment horizontal="center" vertical="center"/>
    </xf>
    <xf numFmtId="165" fontId="6" fillId="0" borderId="1" xfId="1" applyNumberFormat="1" applyBorder="1" applyAlignment="1" applyProtection="1">
      <alignment horizontal="center" vertical="center"/>
    </xf>
    <xf numFmtId="0" fontId="5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left"/>
    </xf>
    <xf numFmtId="164" fontId="6" fillId="0" borderId="0" xfId="1" applyBorder="1" applyAlignment="1" applyProtection="1">
      <alignment horizontal="center" vertical="center"/>
    </xf>
    <xf numFmtId="165" fontId="6" fillId="0" borderId="0" xfId="1" applyNumberFormat="1" applyBorder="1" applyAlignment="1" applyProtection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164" fontId="0" fillId="0" borderId="0" xfId="0" applyNumberFormat="1"/>
    <xf numFmtId="0" fontId="0" fillId="0" borderId="1" xfId="0" applyBorder="1"/>
  </cellXfs>
  <cellStyles count="3">
    <cellStyle name="Normal" xfId="0" builtinId="0"/>
    <cellStyle name="Normal 17" xfId="2" xr:uid="{00000000-0005-0000-0000-000006000000}"/>
    <cellStyle name="Porcentaje" xfId="1" builtinId="5"/>
  </cellStyles>
  <dxfs count="1">
    <dxf>
      <font>
        <color rgb="FFFFFFFF"/>
      </font>
      <fill>
        <patternFill>
          <bgColor rgb="FFC00000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C0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B8B8B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E2F0D9"/>
      <rgbColor rgb="FFFFFF99"/>
      <rgbColor rgb="FF99CCFF"/>
      <rgbColor rgb="FFFF99CC"/>
      <rgbColor rgb="FFCC99FF"/>
      <rgbColor rgb="FFFFCC99"/>
      <rgbColor rgb="FF4472C4"/>
      <rgbColor rgb="FF33CCCC"/>
      <rgbColor rgb="FF92D050"/>
      <rgbColor rgb="FFFFCC00"/>
      <rgbColor rgb="FFFF9900"/>
      <rgbColor rgb="FFED7D31"/>
      <rgbColor rgb="FF595959"/>
      <rgbColor rgb="FFA5A5A5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c:style val="2"/>
  <c:chart>
    <c:title>
      <c:tx>
        <c:rich>
          <a:bodyPr rot="0"/>
          <a:lstStyle/>
          <a:p>
            <a:pPr>
              <a:defRPr sz="1300" b="0" u="none" strike="noStrike">
                <a:uFillTx/>
                <a:latin typeface="Arial"/>
              </a:defRPr>
            </a:pPr>
            <a:r>
              <a:rPr lang="en-US" sz="1400" b="0" u="none" strike="noStrike">
                <a:solidFill>
                  <a:srgbClr val="595959"/>
                </a:solidFill>
                <a:uFillTx/>
                <a:latin typeface="Calibri"/>
              </a:rPr>
              <a:t>Ocupación Servicio 105 PJ454</a:t>
            </a:r>
          </a:p>
        </c:rich>
      </c:tx>
      <c:layout>
        <c:manualLayout>
          <c:xMode val="edge"/>
          <c:yMode val="edge"/>
          <c:x val="0.30434130614081101"/>
          <c:y val="2.4808114035087699E-2"/>
        </c:manualLayout>
      </c:layout>
      <c:overlay val="0"/>
      <c:spPr>
        <a:noFill/>
        <a:ln w="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1777570963238696E-2"/>
          <c:y val="0.27254359846873699"/>
          <c:w val="0.91670544439274104"/>
          <c:h val="0.46129306678009402"/>
        </c:manualLayout>
      </c:layout>
      <c:lineChart>
        <c:grouping val="standard"/>
        <c:varyColors val="0"/>
        <c:ser>
          <c:idx val="0"/>
          <c:order val="0"/>
          <c:tx>
            <c:strRef>
              <c:f>'105 PJ454'!$P$1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28440" cap="rnd">
              <a:solidFill>
                <a:srgbClr val="002060"/>
              </a:solidFill>
              <a:round/>
            </a:ln>
          </c:spPr>
          <c:marker>
            <c:symbol val="none"/>
          </c:marker>
          <c:cat>
            <c:strRef>
              <c:f>'105 PJ454'!$O$2:$O$18</c:f>
              <c:strCache>
                <c:ptCount val="17"/>
                <c:pt idx="0">
                  <c:v>06:00 a 06:29</c:v>
                </c:pt>
                <c:pt idx="1">
                  <c:v>06:30 a 06:59</c:v>
                </c:pt>
                <c:pt idx="2">
                  <c:v>07:00 a 07:29</c:v>
                </c:pt>
                <c:pt idx="3">
                  <c:v>07:30 a 07:59</c:v>
                </c:pt>
                <c:pt idx="4">
                  <c:v>08:00 a 08:29</c:v>
                </c:pt>
                <c:pt idx="5">
                  <c:v>08:30 a 08:59</c:v>
                </c:pt>
                <c:pt idx="6">
                  <c:v>09:00 a 09:29</c:v>
                </c:pt>
                <c:pt idx="7">
                  <c:v>09:30 a 09:59</c:v>
                </c:pt>
                <c:pt idx="8">
                  <c:v>10:00 a 10:29</c:v>
                </c:pt>
                <c:pt idx="9">
                  <c:v>10:30 a 10:59</c:v>
                </c:pt>
                <c:pt idx="10">
                  <c:v>11:00 a 11:29</c:v>
                </c:pt>
                <c:pt idx="11">
                  <c:v>11:30 a 11:59</c:v>
                </c:pt>
                <c:pt idx="12">
                  <c:v>12:00 a 12:29</c:v>
                </c:pt>
                <c:pt idx="13">
                  <c:v>12:30 a 12:59</c:v>
                </c:pt>
                <c:pt idx="14">
                  <c:v>13:00 a 13:29</c:v>
                </c:pt>
                <c:pt idx="15">
                  <c:v>13:30 a 13:59</c:v>
                </c:pt>
                <c:pt idx="16">
                  <c:v>14:00 a 14:29</c:v>
                </c:pt>
              </c:strCache>
            </c:strRef>
          </c:cat>
          <c:val>
            <c:numRef>
              <c:f>'105 PJ454'!$P$2:$P$18</c:f>
              <c:numCache>
                <c:formatCode>0</c:formatCode>
                <c:ptCount val="17"/>
                <c:pt idx="0">
                  <c:v>450</c:v>
                </c:pt>
                <c:pt idx="1">
                  <c:v>450</c:v>
                </c:pt>
                <c:pt idx="2">
                  <c:v>600</c:v>
                </c:pt>
                <c:pt idx="3">
                  <c:v>900</c:v>
                </c:pt>
                <c:pt idx="4">
                  <c:v>300</c:v>
                </c:pt>
                <c:pt idx="5">
                  <c:v>900</c:v>
                </c:pt>
                <c:pt idx="6">
                  <c:v>600</c:v>
                </c:pt>
                <c:pt idx="7">
                  <c:v>600</c:v>
                </c:pt>
                <c:pt idx="8">
                  <c:v>450</c:v>
                </c:pt>
                <c:pt idx="9">
                  <c:v>900</c:v>
                </c:pt>
                <c:pt idx="10">
                  <c:v>540</c:v>
                </c:pt>
                <c:pt idx="11">
                  <c:v>0</c:v>
                </c:pt>
                <c:pt idx="12">
                  <c:v>450</c:v>
                </c:pt>
                <c:pt idx="13">
                  <c:v>300</c:v>
                </c:pt>
                <c:pt idx="14">
                  <c:v>450</c:v>
                </c:pt>
                <c:pt idx="15">
                  <c:v>300</c:v>
                </c:pt>
                <c:pt idx="16">
                  <c:v>300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AA3-456B-9059-B74A33D7EC9B}"/>
            </c:ext>
          </c:extLst>
        </c:ser>
        <c:ser>
          <c:idx val="1"/>
          <c:order val="1"/>
          <c:tx>
            <c:strRef>
              <c:f>'105 PJ454'!$Q$1</c:f>
              <c:strCache>
                <c:ptCount val="1"/>
                <c:pt idx="0">
                  <c:v>Ocupación</c:v>
                </c:pt>
              </c:strCache>
            </c:strRef>
          </c:tx>
          <c:spPr>
            <a:ln w="28440" cap="rnd">
              <a:solidFill>
                <a:srgbClr val="00B0F0"/>
              </a:solidFill>
              <a:round/>
            </a:ln>
          </c:spPr>
          <c:marker>
            <c:symbol val="none"/>
          </c:marker>
          <c:cat>
            <c:strRef>
              <c:f>'105 PJ454'!$O$2:$O$18</c:f>
              <c:strCache>
                <c:ptCount val="17"/>
                <c:pt idx="0">
                  <c:v>06:00 a 06:29</c:v>
                </c:pt>
                <c:pt idx="1">
                  <c:v>06:30 a 06:59</c:v>
                </c:pt>
                <c:pt idx="2">
                  <c:v>07:00 a 07:29</c:v>
                </c:pt>
                <c:pt idx="3">
                  <c:v>07:30 a 07:59</c:v>
                </c:pt>
                <c:pt idx="4">
                  <c:v>08:00 a 08:29</c:v>
                </c:pt>
                <c:pt idx="5">
                  <c:v>08:30 a 08:59</c:v>
                </c:pt>
                <c:pt idx="6">
                  <c:v>09:00 a 09:29</c:v>
                </c:pt>
                <c:pt idx="7">
                  <c:v>09:30 a 09:59</c:v>
                </c:pt>
                <c:pt idx="8">
                  <c:v>10:00 a 10:29</c:v>
                </c:pt>
                <c:pt idx="9">
                  <c:v>10:30 a 10:59</c:v>
                </c:pt>
                <c:pt idx="10">
                  <c:v>11:00 a 11:29</c:v>
                </c:pt>
                <c:pt idx="11">
                  <c:v>11:30 a 11:59</c:v>
                </c:pt>
                <c:pt idx="12">
                  <c:v>12:00 a 12:29</c:v>
                </c:pt>
                <c:pt idx="13">
                  <c:v>12:30 a 12:59</c:v>
                </c:pt>
                <c:pt idx="14">
                  <c:v>13:00 a 13:29</c:v>
                </c:pt>
                <c:pt idx="15">
                  <c:v>13:30 a 13:59</c:v>
                </c:pt>
                <c:pt idx="16">
                  <c:v>14:00 a 14:29</c:v>
                </c:pt>
              </c:strCache>
            </c:strRef>
          </c:cat>
          <c:val>
            <c:numRef>
              <c:f>'105 PJ454'!$Q$2:$Q$18</c:f>
              <c:numCache>
                <c:formatCode>0</c:formatCode>
                <c:ptCount val="17"/>
                <c:pt idx="0">
                  <c:v>55.8</c:v>
                </c:pt>
                <c:pt idx="1">
                  <c:v>112.8</c:v>
                </c:pt>
                <c:pt idx="2">
                  <c:v>205.8</c:v>
                </c:pt>
                <c:pt idx="3">
                  <c:v>154.80000000000001</c:v>
                </c:pt>
                <c:pt idx="4">
                  <c:v>109.8</c:v>
                </c:pt>
                <c:pt idx="5">
                  <c:v>104.4</c:v>
                </c:pt>
                <c:pt idx="6">
                  <c:v>68.400000000000006</c:v>
                </c:pt>
                <c:pt idx="7">
                  <c:v>46.8</c:v>
                </c:pt>
                <c:pt idx="8">
                  <c:v>45</c:v>
                </c:pt>
                <c:pt idx="9">
                  <c:v>54</c:v>
                </c:pt>
                <c:pt idx="10">
                  <c:v>46.8</c:v>
                </c:pt>
                <c:pt idx="11">
                  <c:v>0</c:v>
                </c:pt>
                <c:pt idx="12">
                  <c:v>36</c:v>
                </c:pt>
                <c:pt idx="13">
                  <c:v>18</c:v>
                </c:pt>
                <c:pt idx="14">
                  <c:v>18</c:v>
                </c:pt>
                <c:pt idx="15">
                  <c:v>18</c:v>
                </c:pt>
                <c:pt idx="16">
                  <c:v>28.8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AA3-456B-9059-B74A33D7EC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33569"/>
        <c:axId val="93479460"/>
      </c:lineChart>
      <c:lineChart>
        <c:grouping val="standard"/>
        <c:varyColors val="0"/>
        <c:ser>
          <c:idx val="2"/>
          <c:order val="2"/>
          <c:tx>
            <c:strRef>
              <c:f>'105 PJ454'!$T$1</c:f>
              <c:strCache>
                <c:ptCount val="1"/>
                <c:pt idx="0">
                  <c:v>%Carga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cat>
            <c:strRef>
              <c:f>'105 PJ454'!$O$2:$O$18</c:f>
              <c:strCache>
                <c:ptCount val="17"/>
                <c:pt idx="0">
                  <c:v>06:00 a 06:29</c:v>
                </c:pt>
                <c:pt idx="1">
                  <c:v>06:30 a 06:59</c:v>
                </c:pt>
                <c:pt idx="2">
                  <c:v>07:00 a 07:29</c:v>
                </c:pt>
                <c:pt idx="3">
                  <c:v>07:30 a 07:59</c:v>
                </c:pt>
                <c:pt idx="4">
                  <c:v>08:00 a 08:29</c:v>
                </c:pt>
                <c:pt idx="5">
                  <c:v>08:30 a 08:59</c:v>
                </c:pt>
                <c:pt idx="6">
                  <c:v>09:00 a 09:29</c:v>
                </c:pt>
                <c:pt idx="7">
                  <c:v>09:30 a 09:59</c:v>
                </c:pt>
                <c:pt idx="8">
                  <c:v>10:00 a 10:29</c:v>
                </c:pt>
                <c:pt idx="9">
                  <c:v>10:30 a 10:59</c:v>
                </c:pt>
                <c:pt idx="10">
                  <c:v>11:00 a 11:29</c:v>
                </c:pt>
                <c:pt idx="11">
                  <c:v>11:30 a 11:59</c:v>
                </c:pt>
                <c:pt idx="12">
                  <c:v>12:00 a 12:29</c:v>
                </c:pt>
                <c:pt idx="13">
                  <c:v>12:30 a 12:59</c:v>
                </c:pt>
                <c:pt idx="14">
                  <c:v>13:00 a 13:29</c:v>
                </c:pt>
                <c:pt idx="15">
                  <c:v>13:30 a 13:59</c:v>
                </c:pt>
                <c:pt idx="16">
                  <c:v>14:00 a 14:29</c:v>
                </c:pt>
              </c:strCache>
            </c:strRef>
          </c:cat>
          <c:val>
            <c:numRef>
              <c:f>'105 PJ454'!$T$2:$T$18</c:f>
              <c:numCache>
                <c:formatCode>0.0%</c:formatCode>
                <c:ptCount val="17"/>
                <c:pt idx="0">
                  <c:v>0.124</c:v>
                </c:pt>
                <c:pt idx="1">
                  <c:v>0.25066666666666665</c:v>
                </c:pt>
                <c:pt idx="2">
                  <c:v>0.34300000000000003</c:v>
                </c:pt>
                <c:pt idx="3">
                  <c:v>0.17200000000000001</c:v>
                </c:pt>
                <c:pt idx="4">
                  <c:v>0.36599999999999999</c:v>
                </c:pt>
                <c:pt idx="5">
                  <c:v>0.11600000000000001</c:v>
                </c:pt>
                <c:pt idx="6">
                  <c:v>0.114</c:v>
                </c:pt>
                <c:pt idx="7">
                  <c:v>7.8E-2</c:v>
                </c:pt>
                <c:pt idx="8">
                  <c:v>0.1</c:v>
                </c:pt>
                <c:pt idx="9">
                  <c:v>0.06</c:v>
                </c:pt>
                <c:pt idx="10">
                  <c:v>8.6666666666666656E-2</c:v>
                </c:pt>
                <c:pt idx="11">
                  <c:v>0</c:v>
                </c:pt>
                <c:pt idx="12">
                  <c:v>0.08</c:v>
                </c:pt>
                <c:pt idx="13">
                  <c:v>0.06</c:v>
                </c:pt>
                <c:pt idx="14">
                  <c:v>0.04</c:v>
                </c:pt>
                <c:pt idx="15">
                  <c:v>0.06</c:v>
                </c:pt>
                <c:pt idx="16">
                  <c:v>9.6000000000000002E-2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0C9-42C4-8332-7BD056E35D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3975439"/>
        <c:axId val="1383983599"/>
      </c:lineChart>
      <c:catAx>
        <c:axId val="16333569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93479460"/>
        <c:crosses val="autoZero"/>
        <c:auto val="1"/>
        <c:lblAlgn val="ctr"/>
        <c:lblOffset val="100"/>
        <c:noMultiLvlLbl val="0"/>
      </c:catAx>
      <c:valAx>
        <c:axId val="93479460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out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16333569"/>
        <c:crosses val="autoZero"/>
        <c:crossBetween val="between"/>
      </c:valAx>
      <c:valAx>
        <c:axId val="1383983599"/>
        <c:scaling>
          <c:orientation val="minMax"/>
          <c:max val="1"/>
        </c:scaling>
        <c:delete val="0"/>
        <c:axPos val="r"/>
        <c:numFmt formatCode="0.0%" sourceLinked="1"/>
        <c:majorTickMark val="out"/>
        <c:minorTickMark val="none"/>
        <c:tickLblPos val="nextTo"/>
        <c:crossAx val="1383975439"/>
        <c:crosses val="max"/>
        <c:crossBetween val="between"/>
      </c:valAx>
      <c:catAx>
        <c:axId val="1383975439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1383983599"/>
        <c:crosses val="max"/>
        <c:auto val="1"/>
        <c:lblAlgn val="ctr"/>
        <c:lblOffset val="100"/>
        <c:noMultiLvlLbl val="0"/>
      </c:catAx>
      <c:spPr>
        <a:noFill/>
        <a:ln w="0">
          <a:noFill/>
        </a:ln>
      </c:spPr>
    </c:plotArea>
    <c:legend>
      <c:legendPos val="b"/>
      <c:overlay val="0"/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c:style val="2"/>
  <c:chart>
    <c:title>
      <c:tx>
        <c:rich>
          <a:bodyPr rot="0"/>
          <a:lstStyle/>
          <a:p>
            <a:pPr>
              <a:defRPr sz="1300" b="0" u="none" strike="noStrike">
                <a:uFillTx/>
                <a:latin typeface="Arial"/>
              </a:defRPr>
            </a:pPr>
            <a:r>
              <a:rPr lang="en-US" sz="1400" b="0" u="none" strike="noStrike">
                <a:solidFill>
                  <a:srgbClr val="595959"/>
                </a:solidFill>
                <a:uFillTx/>
                <a:latin typeface="Calibri"/>
              </a:rPr>
              <a:t>105 PJ454</a:t>
            </a:r>
          </a:p>
        </c:rich>
      </c:tx>
      <c:layout>
        <c:manualLayout>
          <c:xMode val="edge"/>
          <c:yMode val="edge"/>
          <c:x val="0.36549487024743499"/>
          <c:y val="3.6465821461246897E-2"/>
        </c:manualLayout>
      </c:layout>
      <c:overlay val="0"/>
      <c:spPr>
        <a:noFill/>
        <a:ln w="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'105 PJ454'!$Y$1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28440" cap="rnd">
              <a:solidFill>
                <a:srgbClr val="4472C4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2844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'105 PJ454'!$X$2:$X$4</c:f>
              <c:strCache>
                <c:ptCount val="3"/>
                <c:pt idx="0">
                  <c:v>06:00 a 06:59</c:v>
                </c:pt>
                <c:pt idx="1">
                  <c:v>06:30 a 07:29</c:v>
                </c:pt>
                <c:pt idx="2">
                  <c:v>07:00 a 07:59</c:v>
                </c:pt>
              </c:strCache>
            </c:strRef>
          </c:cat>
          <c:val>
            <c:numRef>
              <c:f>'105 PJ454'!$Y$2:$Y$4</c:f>
              <c:numCache>
                <c:formatCode>General</c:formatCode>
                <c:ptCount val="3"/>
                <c:pt idx="0">
                  <c:v>900</c:v>
                </c:pt>
                <c:pt idx="1">
                  <c:v>1050</c:v>
                </c:pt>
                <c:pt idx="2">
                  <c:v>1500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E4D-4E3B-9D23-940B12A70032}"/>
            </c:ext>
          </c:extLst>
        </c:ser>
        <c:ser>
          <c:idx val="1"/>
          <c:order val="1"/>
          <c:tx>
            <c:strRef>
              <c:f>'105 PJ454'!$Z$1</c:f>
              <c:strCache>
                <c:ptCount val="1"/>
                <c:pt idx="0">
                  <c:v>Ocupación</c:v>
                </c:pt>
              </c:strCache>
            </c:strRef>
          </c:tx>
          <c:spPr>
            <a:ln w="28440" cap="rnd">
              <a:solidFill>
                <a:srgbClr val="ED7D31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2844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'105 PJ454'!$X$2:$X$4</c:f>
              <c:strCache>
                <c:ptCount val="3"/>
                <c:pt idx="0">
                  <c:v>06:00 a 06:59</c:v>
                </c:pt>
                <c:pt idx="1">
                  <c:v>06:30 a 07:29</c:v>
                </c:pt>
                <c:pt idx="2">
                  <c:v>07:00 a 07:59</c:v>
                </c:pt>
              </c:strCache>
            </c:strRef>
          </c:cat>
          <c:val>
            <c:numRef>
              <c:f>'105 PJ454'!$Z$2:$Z$4</c:f>
              <c:numCache>
                <c:formatCode>General</c:formatCode>
                <c:ptCount val="3"/>
                <c:pt idx="0">
                  <c:v>168.6</c:v>
                </c:pt>
                <c:pt idx="1">
                  <c:v>318.60000000000002</c:v>
                </c:pt>
                <c:pt idx="2">
                  <c:v>360.6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E4D-4E3B-9D23-940B12A700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marker val="1"/>
        <c:smooth val="0"/>
        <c:axId val="33982432"/>
        <c:axId val="2704777"/>
      </c:lineChart>
      <c:lineChart>
        <c:grouping val="standard"/>
        <c:varyColors val="0"/>
        <c:ser>
          <c:idx val="2"/>
          <c:order val="2"/>
          <c:tx>
            <c:strRef>
              <c:f>'105 PJ454'!$AA$1</c:f>
              <c:strCache>
                <c:ptCount val="1"/>
                <c:pt idx="0">
                  <c:v>%Carga</c:v>
                </c:pt>
              </c:strCache>
            </c:strRef>
          </c:tx>
          <c:spPr>
            <a:ln w="28440" cap="rnd">
              <a:solidFill>
                <a:srgbClr val="A5A5A5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2844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'105 PJ454'!$X$2:$X$4</c:f>
              <c:strCache>
                <c:ptCount val="3"/>
                <c:pt idx="0">
                  <c:v>06:00 a 06:59</c:v>
                </c:pt>
                <c:pt idx="1">
                  <c:v>06:30 a 07:29</c:v>
                </c:pt>
                <c:pt idx="2">
                  <c:v>07:00 a 07:59</c:v>
                </c:pt>
              </c:strCache>
            </c:strRef>
          </c:cat>
          <c:val>
            <c:numRef>
              <c:f>'105 PJ454'!$AA$2:$AA$4</c:f>
              <c:numCache>
                <c:formatCode>0\ %</c:formatCode>
                <c:ptCount val="3"/>
                <c:pt idx="0">
                  <c:v>0.18733333333333332</c:v>
                </c:pt>
                <c:pt idx="1">
                  <c:v>0.30342857142857144</c:v>
                </c:pt>
                <c:pt idx="2">
                  <c:v>0.2404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E4D-4E3B-9D23-940B12A700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marker val="1"/>
        <c:smooth val="0"/>
        <c:axId val="82182070"/>
        <c:axId val="69634787"/>
      </c:lineChart>
      <c:catAx>
        <c:axId val="3398243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2704777"/>
        <c:crosses val="autoZero"/>
        <c:auto val="1"/>
        <c:lblAlgn val="ctr"/>
        <c:lblOffset val="100"/>
        <c:noMultiLvlLbl val="0"/>
      </c:catAx>
      <c:valAx>
        <c:axId val="2704777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33982432"/>
        <c:crosses val="autoZero"/>
        <c:crossBetween val="between"/>
      </c:valAx>
      <c:catAx>
        <c:axId val="8218207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69634787"/>
        <c:crosses val="autoZero"/>
        <c:auto val="1"/>
        <c:lblAlgn val="ctr"/>
        <c:lblOffset val="100"/>
        <c:noMultiLvlLbl val="0"/>
      </c:catAx>
      <c:valAx>
        <c:axId val="69634787"/>
        <c:scaling>
          <c:orientation val="minMax"/>
          <c:max val="1"/>
        </c:scaling>
        <c:delete val="0"/>
        <c:axPos val="r"/>
        <c:numFmt formatCode="0%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82182070"/>
        <c:crosses val="max"/>
        <c:crossBetween val="between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u="none" strike="noStrike">
              <a:solidFill>
                <a:srgbClr val="595959"/>
              </a:solidFill>
              <a:uFillTx/>
              <a:latin typeface="Calibri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kern="1200" baseline="0">
                <a:solidFill>
                  <a:srgbClr val="595959"/>
                </a:solidFill>
                <a:uFillTx/>
                <a:latin typeface="Calibri"/>
              </a:rPr>
              <a:t>Ocupación Servicio 105 PJ454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'105 PJ454'!$Y$1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2857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'105 PJ454'!$X$2:$X$18</c:f>
              <c:strCache>
                <c:ptCount val="17"/>
                <c:pt idx="0">
                  <c:v>06:00 a 06:59</c:v>
                </c:pt>
                <c:pt idx="1">
                  <c:v>06:30 a 07:29</c:v>
                </c:pt>
                <c:pt idx="2">
                  <c:v>07:00 a 07:59</c:v>
                </c:pt>
                <c:pt idx="3">
                  <c:v>07:30 a 08:29</c:v>
                </c:pt>
                <c:pt idx="4">
                  <c:v>08:00 a 08:59</c:v>
                </c:pt>
                <c:pt idx="5">
                  <c:v>08:30 a 09:29</c:v>
                </c:pt>
                <c:pt idx="6">
                  <c:v>09:00 a 09:59</c:v>
                </c:pt>
                <c:pt idx="7">
                  <c:v>09:30 a 10:29</c:v>
                </c:pt>
                <c:pt idx="8">
                  <c:v>10:00 a 10:59</c:v>
                </c:pt>
                <c:pt idx="9">
                  <c:v>10:30 a 11:29</c:v>
                </c:pt>
                <c:pt idx="10">
                  <c:v>11:00 a 11:59</c:v>
                </c:pt>
                <c:pt idx="11">
                  <c:v>11:30 a 12:29</c:v>
                </c:pt>
                <c:pt idx="12">
                  <c:v>12:00 a 12:59</c:v>
                </c:pt>
                <c:pt idx="13">
                  <c:v>12:30 a 13:29</c:v>
                </c:pt>
                <c:pt idx="14">
                  <c:v>13:00 a 13:59</c:v>
                </c:pt>
                <c:pt idx="15">
                  <c:v>13:30 a 14:29</c:v>
                </c:pt>
                <c:pt idx="16">
                  <c:v>14:00 a 14:59</c:v>
                </c:pt>
              </c:strCache>
            </c:strRef>
          </c:cat>
          <c:val>
            <c:numRef>
              <c:f>'105 PJ454'!$Y$2:$Y$18</c:f>
              <c:numCache>
                <c:formatCode>General</c:formatCode>
                <c:ptCount val="17"/>
                <c:pt idx="0">
                  <c:v>900</c:v>
                </c:pt>
                <c:pt idx="1">
                  <c:v>1050</c:v>
                </c:pt>
                <c:pt idx="2">
                  <c:v>1500</c:v>
                </c:pt>
                <c:pt idx="3">
                  <c:v>1200</c:v>
                </c:pt>
                <c:pt idx="4">
                  <c:v>1200</c:v>
                </c:pt>
                <c:pt idx="5">
                  <c:v>1500</c:v>
                </c:pt>
                <c:pt idx="6">
                  <c:v>1200</c:v>
                </c:pt>
                <c:pt idx="7">
                  <c:v>1050</c:v>
                </c:pt>
                <c:pt idx="8">
                  <c:v>1350</c:v>
                </c:pt>
                <c:pt idx="9">
                  <c:v>1440</c:v>
                </c:pt>
                <c:pt idx="10">
                  <c:v>540</c:v>
                </c:pt>
                <c:pt idx="11">
                  <c:v>450</c:v>
                </c:pt>
                <c:pt idx="12">
                  <c:v>750</c:v>
                </c:pt>
                <c:pt idx="13">
                  <c:v>750</c:v>
                </c:pt>
                <c:pt idx="14">
                  <c:v>750</c:v>
                </c:pt>
                <c:pt idx="15">
                  <c:v>600</c:v>
                </c:pt>
                <c:pt idx="16">
                  <c:v>300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B19-4CEE-B0DC-826049354223}"/>
            </c:ext>
          </c:extLst>
        </c:ser>
        <c:ser>
          <c:idx val="1"/>
          <c:order val="1"/>
          <c:tx>
            <c:strRef>
              <c:f>'105 PJ454'!$Z$1</c:f>
              <c:strCache>
                <c:ptCount val="1"/>
                <c:pt idx="0">
                  <c:v>Ocupación</c:v>
                </c:pt>
              </c:strCache>
            </c:strRef>
          </c:tx>
          <c:spPr>
            <a:ln w="2857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'105 PJ454'!$X$2:$X$18</c:f>
              <c:strCache>
                <c:ptCount val="17"/>
                <c:pt idx="0">
                  <c:v>06:00 a 06:59</c:v>
                </c:pt>
                <c:pt idx="1">
                  <c:v>06:30 a 07:29</c:v>
                </c:pt>
                <c:pt idx="2">
                  <c:v>07:00 a 07:59</c:v>
                </c:pt>
                <c:pt idx="3">
                  <c:v>07:30 a 08:29</c:v>
                </c:pt>
                <c:pt idx="4">
                  <c:v>08:00 a 08:59</c:v>
                </c:pt>
                <c:pt idx="5">
                  <c:v>08:30 a 09:29</c:v>
                </c:pt>
                <c:pt idx="6">
                  <c:v>09:00 a 09:59</c:v>
                </c:pt>
                <c:pt idx="7">
                  <c:v>09:30 a 10:29</c:v>
                </c:pt>
                <c:pt idx="8">
                  <c:v>10:00 a 10:59</c:v>
                </c:pt>
                <c:pt idx="9">
                  <c:v>10:30 a 11:29</c:v>
                </c:pt>
                <c:pt idx="10">
                  <c:v>11:00 a 11:59</c:v>
                </c:pt>
                <c:pt idx="11">
                  <c:v>11:30 a 12:29</c:v>
                </c:pt>
                <c:pt idx="12">
                  <c:v>12:00 a 12:59</c:v>
                </c:pt>
                <c:pt idx="13">
                  <c:v>12:30 a 13:29</c:v>
                </c:pt>
                <c:pt idx="14">
                  <c:v>13:00 a 13:59</c:v>
                </c:pt>
                <c:pt idx="15">
                  <c:v>13:30 a 14:29</c:v>
                </c:pt>
                <c:pt idx="16">
                  <c:v>14:00 a 14:59</c:v>
                </c:pt>
              </c:strCache>
            </c:strRef>
          </c:cat>
          <c:val>
            <c:numRef>
              <c:f>'105 PJ454'!$Z$2:$Z$18</c:f>
              <c:numCache>
                <c:formatCode>General</c:formatCode>
                <c:ptCount val="17"/>
                <c:pt idx="0">
                  <c:v>168.6</c:v>
                </c:pt>
                <c:pt idx="1">
                  <c:v>318.60000000000002</c:v>
                </c:pt>
                <c:pt idx="2">
                  <c:v>360.6</c:v>
                </c:pt>
                <c:pt idx="3">
                  <c:v>264.60000000000002</c:v>
                </c:pt>
                <c:pt idx="4">
                  <c:v>214.2</c:v>
                </c:pt>
                <c:pt idx="5">
                  <c:v>172.8</c:v>
                </c:pt>
                <c:pt idx="6">
                  <c:v>115.2</c:v>
                </c:pt>
                <c:pt idx="7">
                  <c:v>91.8</c:v>
                </c:pt>
                <c:pt idx="8">
                  <c:v>99</c:v>
                </c:pt>
                <c:pt idx="9">
                  <c:v>100.8</c:v>
                </c:pt>
                <c:pt idx="10">
                  <c:v>46.8</c:v>
                </c:pt>
                <c:pt idx="11">
                  <c:v>36</c:v>
                </c:pt>
                <c:pt idx="12">
                  <c:v>54</c:v>
                </c:pt>
                <c:pt idx="13">
                  <c:v>36</c:v>
                </c:pt>
                <c:pt idx="14">
                  <c:v>36</c:v>
                </c:pt>
                <c:pt idx="15">
                  <c:v>46.8</c:v>
                </c:pt>
                <c:pt idx="16">
                  <c:v>28.8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B19-4CEE-B0DC-8260493542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3257471"/>
        <c:axId val="623244991"/>
      </c:lineChart>
      <c:lineChart>
        <c:grouping val="standard"/>
        <c:varyColors val="0"/>
        <c:ser>
          <c:idx val="2"/>
          <c:order val="2"/>
          <c:tx>
            <c:strRef>
              <c:f>'105 PJ454'!$AA$1</c:f>
              <c:strCache>
                <c:ptCount val="1"/>
                <c:pt idx="0">
                  <c:v>%Carga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'105 PJ454'!$X$2:$X$18</c:f>
              <c:strCache>
                <c:ptCount val="17"/>
                <c:pt idx="0">
                  <c:v>06:00 a 06:59</c:v>
                </c:pt>
                <c:pt idx="1">
                  <c:v>06:30 a 07:29</c:v>
                </c:pt>
                <c:pt idx="2">
                  <c:v>07:00 a 07:59</c:v>
                </c:pt>
                <c:pt idx="3">
                  <c:v>07:30 a 08:29</c:v>
                </c:pt>
                <c:pt idx="4">
                  <c:v>08:00 a 08:59</c:v>
                </c:pt>
                <c:pt idx="5">
                  <c:v>08:30 a 09:29</c:v>
                </c:pt>
                <c:pt idx="6">
                  <c:v>09:00 a 09:59</c:v>
                </c:pt>
                <c:pt idx="7">
                  <c:v>09:30 a 10:29</c:v>
                </c:pt>
                <c:pt idx="8">
                  <c:v>10:00 a 10:59</c:v>
                </c:pt>
                <c:pt idx="9">
                  <c:v>10:30 a 11:29</c:v>
                </c:pt>
                <c:pt idx="10">
                  <c:v>11:00 a 11:59</c:v>
                </c:pt>
                <c:pt idx="11">
                  <c:v>11:30 a 12:29</c:v>
                </c:pt>
                <c:pt idx="12">
                  <c:v>12:00 a 12:59</c:v>
                </c:pt>
                <c:pt idx="13">
                  <c:v>12:30 a 13:29</c:v>
                </c:pt>
                <c:pt idx="14">
                  <c:v>13:00 a 13:59</c:v>
                </c:pt>
                <c:pt idx="15">
                  <c:v>13:30 a 14:29</c:v>
                </c:pt>
                <c:pt idx="16">
                  <c:v>14:00 a 14:59</c:v>
                </c:pt>
              </c:strCache>
            </c:strRef>
          </c:cat>
          <c:val>
            <c:numRef>
              <c:f>'105 PJ454'!$AA$2:$AA$18</c:f>
              <c:numCache>
                <c:formatCode>0\ %</c:formatCode>
                <c:ptCount val="17"/>
                <c:pt idx="0">
                  <c:v>0.18733333333333332</c:v>
                </c:pt>
                <c:pt idx="1">
                  <c:v>0.30342857142857144</c:v>
                </c:pt>
                <c:pt idx="2">
                  <c:v>0.2404</c:v>
                </c:pt>
                <c:pt idx="3">
                  <c:v>0.22050000000000003</c:v>
                </c:pt>
                <c:pt idx="4">
                  <c:v>0.17849999999999999</c:v>
                </c:pt>
                <c:pt idx="5">
                  <c:v>0.11520000000000001</c:v>
                </c:pt>
                <c:pt idx="6">
                  <c:v>9.6000000000000002E-2</c:v>
                </c:pt>
                <c:pt idx="7">
                  <c:v>8.7428571428571425E-2</c:v>
                </c:pt>
                <c:pt idx="8">
                  <c:v>7.3333333333333334E-2</c:v>
                </c:pt>
                <c:pt idx="9">
                  <c:v>6.9999999999999993E-2</c:v>
                </c:pt>
                <c:pt idx="10">
                  <c:v>8.6666666666666656E-2</c:v>
                </c:pt>
                <c:pt idx="11">
                  <c:v>0.08</c:v>
                </c:pt>
                <c:pt idx="12">
                  <c:v>7.1999999999999995E-2</c:v>
                </c:pt>
                <c:pt idx="13">
                  <c:v>4.8000000000000001E-2</c:v>
                </c:pt>
                <c:pt idx="14">
                  <c:v>4.8000000000000001E-2</c:v>
                </c:pt>
                <c:pt idx="15">
                  <c:v>7.8E-2</c:v>
                </c:pt>
                <c:pt idx="16">
                  <c:v>9.6000000000000002E-2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B19-4CEE-B0DC-8260493542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8278912"/>
        <c:axId val="1658256352"/>
      </c:lineChart>
      <c:catAx>
        <c:axId val="6232574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23244991"/>
        <c:crosses val="autoZero"/>
        <c:auto val="1"/>
        <c:lblAlgn val="ctr"/>
        <c:lblOffset val="100"/>
        <c:noMultiLvlLbl val="0"/>
      </c:catAx>
      <c:valAx>
        <c:axId val="6232449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23257471"/>
        <c:crosses val="autoZero"/>
        <c:crossBetween val="between"/>
      </c:valAx>
      <c:valAx>
        <c:axId val="1658256352"/>
        <c:scaling>
          <c:orientation val="minMax"/>
        </c:scaling>
        <c:delete val="0"/>
        <c:axPos val="r"/>
        <c:numFmt formatCode="0\ 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658278912"/>
        <c:crosses val="max"/>
        <c:crossBetween val="between"/>
      </c:valAx>
      <c:catAx>
        <c:axId val="16582789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65825635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88501</xdr:colOff>
      <xdr:row>19</xdr:row>
      <xdr:rowOff>64060</xdr:rowOff>
    </xdr:from>
    <xdr:to>
      <xdr:col>22</xdr:col>
      <xdr:colOff>27269</xdr:colOff>
      <xdr:row>38</xdr:row>
      <xdr:rowOff>0</xdr:rowOff>
    </xdr:to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21</xdr:col>
      <xdr:colOff>243360</xdr:colOff>
      <xdr:row>39</xdr:row>
      <xdr:rowOff>21960</xdr:rowOff>
    </xdr:from>
    <xdr:to>
      <xdr:col>27</xdr:col>
      <xdr:colOff>616024</xdr:colOff>
      <xdr:row>54</xdr:row>
      <xdr:rowOff>64375</xdr:rowOff>
    </xdr:to>
    <xdr:graphicFrame macro="">
      <xdr:nvGraphicFramePr>
        <xdr:cNvPr id="4" name="Gráfico 4">
          <a:extLst>
            <a:ext uri="{FF2B5EF4-FFF2-40B4-BE49-F238E27FC236}">
              <a16:creationId xmlns:a16="http://schemas.microsoft.com/office/drawing/2014/main" id="{00000000-0008-0000-0000-000004000000}"/>
            </a:ext>
            <a:ext uri="{147F2762-F138-4A5C-976F-8EAC2B608ADB}">
              <a16:predDERef xmlns:a16="http://schemas.microsoft.com/office/drawing/2014/main" pre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23</xdr:col>
      <xdr:colOff>75266</xdr:colOff>
      <xdr:row>19</xdr:row>
      <xdr:rowOff>90768</xdr:rowOff>
    </xdr:from>
    <xdr:to>
      <xdr:col>28</xdr:col>
      <xdr:colOff>590737</xdr:colOff>
      <xdr:row>34</xdr:row>
      <xdr:rowOff>144556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0753F35F-9022-E00B-FB43-E14DC6E7BA7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59"/>
  <sheetViews>
    <sheetView tabSelected="1" topLeftCell="F1" zoomScale="85" zoomScaleNormal="85" workbookViewId="0">
      <selection activeCell="L60" sqref="L60"/>
    </sheetView>
  </sheetViews>
  <sheetFormatPr baseColWidth="10" defaultColWidth="11.453125" defaultRowHeight="14.25" customHeight="1" x14ac:dyDescent="0.35"/>
  <cols>
    <col min="1" max="1" width="3.453125" customWidth="1"/>
    <col min="2" max="2" width="26.1796875" customWidth="1"/>
    <col min="3" max="3" width="13.1796875" customWidth="1"/>
    <col min="4" max="4" width="9.54296875" customWidth="1"/>
    <col min="5" max="5" width="9.81640625" customWidth="1"/>
    <col min="6" max="7" width="7.81640625" customWidth="1"/>
    <col min="8" max="8" width="9.453125" customWidth="1"/>
    <col min="9" max="9" width="10.453125" customWidth="1"/>
    <col min="10" max="12" width="15.54296875" customWidth="1"/>
    <col min="13" max="13" width="4.453125" customWidth="1"/>
    <col min="14" max="14" width="5.453125" customWidth="1"/>
    <col min="15" max="15" width="14" customWidth="1"/>
    <col min="16" max="16" width="14.453125" style="1" customWidth="1"/>
    <col min="17" max="18" width="12" style="1" customWidth="1"/>
    <col min="19" max="19" width="11.453125" style="1"/>
    <col min="21" max="21" width="6.54296875" customWidth="1"/>
    <col min="22" max="23" width="6.26953125" customWidth="1"/>
    <col min="24" max="24" width="12.54296875" customWidth="1"/>
  </cols>
  <sheetData>
    <row r="1" spans="1:27" ht="15.5" x14ac:dyDescent="0.35"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3" t="s">
        <v>8</v>
      </c>
      <c r="K1" s="3" t="s">
        <v>9</v>
      </c>
      <c r="L1" s="3" t="s">
        <v>10</v>
      </c>
      <c r="O1" s="4" t="s">
        <v>11</v>
      </c>
      <c r="P1" s="4" t="s">
        <v>12</v>
      </c>
      <c r="Q1" s="4" t="s">
        <v>13</v>
      </c>
      <c r="R1" s="5">
        <v>1</v>
      </c>
      <c r="S1" s="4" t="s">
        <v>14</v>
      </c>
      <c r="T1" s="4" t="s">
        <v>15</v>
      </c>
      <c r="X1" s="6" t="s">
        <v>11</v>
      </c>
      <c r="Y1" s="6" t="s">
        <v>12</v>
      </c>
      <c r="Z1" s="6" t="s">
        <v>13</v>
      </c>
      <c r="AA1" s="6" t="s">
        <v>15</v>
      </c>
    </row>
    <row r="2" spans="1:27" ht="14.5" x14ac:dyDescent="0.35">
      <c r="A2">
        <v>1</v>
      </c>
      <c r="B2" s="7" t="s">
        <v>16</v>
      </c>
      <c r="C2" s="8">
        <v>45952</v>
      </c>
      <c r="D2" s="7">
        <v>105</v>
      </c>
      <c r="E2" s="7">
        <v>1</v>
      </c>
      <c r="F2" s="9">
        <v>0.25555555555555598</v>
      </c>
      <c r="G2" s="10">
        <f t="shared" ref="G2:G33" si="0">FLOOR(F2,"00:30")</f>
        <v>0.25</v>
      </c>
      <c r="H2" s="7" t="s">
        <v>17</v>
      </c>
      <c r="I2" s="1">
        <v>2</v>
      </c>
      <c r="J2" s="7">
        <f>VLOOKUP(E2,Hoja1!E:F,2,FALSE())</f>
        <v>150</v>
      </c>
      <c r="K2" s="11">
        <f>VLOOKUP(I2,Hoja1!A:C,3,FALSE())</f>
        <v>27</v>
      </c>
      <c r="L2" s="12">
        <f t="shared" ref="L2:L33" si="1">K2/J2</f>
        <v>0.18</v>
      </c>
      <c r="N2" s="13">
        <v>0.25</v>
      </c>
      <c r="O2" s="7" t="s">
        <v>18</v>
      </c>
      <c r="P2" s="14">
        <f t="shared" ref="P2:P18" si="2">SUMIF(G:G,N2,J:J)</f>
        <v>450</v>
      </c>
      <c r="Q2" s="14">
        <f t="shared" ref="Q2:Q18" si="3">SUMIF(G:G,N2,K:K)</f>
        <v>55.8</v>
      </c>
      <c r="R2" s="12">
        <v>1</v>
      </c>
      <c r="S2" s="15">
        <v>0.85</v>
      </c>
      <c r="T2" s="15">
        <f t="shared" ref="T2:T18" si="4">Q2/P2</f>
        <v>0.124</v>
      </c>
      <c r="V2" s="13">
        <v>0.25</v>
      </c>
      <c r="W2" s="13">
        <v>0.27083333333333298</v>
      </c>
      <c r="X2" s="7" t="s">
        <v>85</v>
      </c>
      <c r="Y2" s="16">
        <f t="shared" ref="Y2:Y18" si="5">SUM(SUMIF($G$1:$G$125,W2,$J$1:$J$125),SUMIF($G$1:$G$125,V2,$J$1:$J$125))</f>
        <v>900</v>
      </c>
      <c r="Z2" s="16">
        <f t="shared" ref="Z2:Z18" si="6">SUM(SUMIF($G$1:$G$125,W2,$K$1:$K$125),SUMIF($G$1:$G$125,V2,$K$1:$K$125))</f>
        <v>168.6</v>
      </c>
      <c r="AA2" s="17">
        <f t="shared" ref="AA2:AA18" si="7">Z2/Y2</f>
        <v>0.18733333333333332</v>
      </c>
    </row>
    <row r="3" spans="1:27" ht="14.5" x14ac:dyDescent="0.35">
      <c r="A3">
        <v>2</v>
      </c>
      <c r="B3" s="7" t="s">
        <v>16</v>
      </c>
      <c r="C3" s="8">
        <v>45952</v>
      </c>
      <c r="D3" s="7">
        <v>105</v>
      </c>
      <c r="E3" s="7">
        <v>1</v>
      </c>
      <c r="F3" s="9">
        <v>0.26180555555555601</v>
      </c>
      <c r="G3" s="10">
        <f t="shared" si="0"/>
        <v>0.25</v>
      </c>
      <c r="H3" s="7" t="s">
        <v>19</v>
      </c>
      <c r="I3" s="7" t="s">
        <v>20</v>
      </c>
      <c r="J3" s="7">
        <f>VLOOKUP(E3,Hoja1!E:F,2,FALSE())</f>
        <v>150</v>
      </c>
      <c r="K3" s="11">
        <f>VLOOKUP(I3,Hoja1!A:C,3,FALSE())</f>
        <v>9</v>
      </c>
      <c r="L3" s="12">
        <f t="shared" si="1"/>
        <v>0.06</v>
      </c>
      <c r="N3" s="13">
        <v>0.27083333333333298</v>
      </c>
      <c r="O3" s="7" t="s">
        <v>21</v>
      </c>
      <c r="P3" s="14">
        <f t="shared" si="2"/>
        <v>450</v>
      </c>
      <c r="Q3" s="14">
        <f t="shared" si="3"/>
        <v>112.8</v>
      </c>
      <c r="R3" s="12">
        <v>1</v>
      </c>
      <c r="S3" s="15">
        <v>0.85</v>
      </c>
      <c r="T3" s="15">
        <f t="shared" si="4"/>
        <v>0.25066666666666665</v>
      </c>
      <c r="V3" s="13">
        <v>0.27083333333333298</v>
      </c>
      <c r="W3" s="13">
        <v>0.29166666666666702</v>
      </c>
      <c r="X3" s="7" t="s">
        <v>82</v>
      </c>
      <c r="Y3" s="16">
        <f t="shared" si="5"/>
        <v>1050</v>
      </c>
      <c r="Z3" s="16">
        <f t="shared" si="6"/>
        <v>318.60000000000002</v>
      </c>
      <c r="AA3" s="17">
        <f t="shared" si="7"/>
        <v>0.30342857142857144</v>
      </c>
    </row>
    <row r="4" spans="1:27" ht="14.5" x14ac:dyDescent="0.35">
      <c r="A4">
        <v>3</v>
      </c>
      <c r="B4" s="7" t="s">
        <v>16</v>
      </c>
      <c r="C4" s="8">
        <v>45952</v>
      </c>
      <c r="D4" s="7">
        <v>105</v>
      </c>
      <c r="E4" s="7">
        <v>1</v>
      </c>
      <c r="F4" s="9">
        <v>0.27013888888888898</v>
      </c>
      <c r="G4" s="10">
        <f t="shared" si="0"/>
        <v>0.25</v>
      </c>
      <c r="H4" s="7" t="s">
        <v>22</v>
      </c>
      <c r="I4" s="7" t="s">
        <v>23</v>
      </c>
      <c r="J4" s="7">
        <f>VLOOKUP(E4,Hoja1!E:F,2,FALSE())</f>
        <v>150</v>
      </c>
      <c r="K4" s="11">
        <f>VLOOKUP(I4,Hoja1!A:C,3,FALSE())</f>
        <v>19.8</v>
      </c>
      <c r="L4" s="12">
        <f t="shared" si="1"/>
        <v>0.13200000000000001</v>
      </c>
      <c r="N4" s="13">
        <v>0.29166666666666702</v>
      </c>
      <c r="O4" s="7" t="s">
        <v>24</v>
      </c>
      <c r="P4" s="14">
        <f t="shared" si="2"/>
        <v>600</v>
      </c>
      <c r="Q4" s="14">
        <f t="shared" si="3"/>
        <v>205.8</v>
      </c>
      <c r="R4" s="12">
        <v>1</v>
      </c>
      <c r="S4" s="15">
        <v>0.85</v>
      </c>
      <c r="T4" s="15">
        <f t="shared" si="4"/>
        <v>0.34300000000000003</v>
      </c>
      <c r="V4" s="13">
        <v>0.29166666666666702</v>
      </c>
      <c r="W4" s="13">
        <v>0.3125</v>
      </c>
      <c r="X4" s="7" t="s">
        <v>83</v>
      </c>
      <c r="Y4" s="16">
        <f t="shared" si="5"/>
        <v>1500</v>
      </c>
      <c r="Z4" s="16">
        <f t="shared" si="6"/>
        <v>360.6</v>
      </c>
      <c r="AA4" s="17">
        <f t="shared" si="7"/>
        <v>0.2404</v>
      </c>
    </row>
    <row r="5" spans="1:27" ht="14.5" x14ac:dyDescent="0.35">
      <c r="A5">
        <v>4</v>
      </c>
      <c r="B5" s="7" t="s">
        <v>16</v>
      </c>
      <c r="C5" s="8">
        <v>45952</v>
      </c>
      <c r="D5" s="7">
        <v>105</v>
      </c>
      <c r="E5" s="7">
        <v>1</v>
      </c>
      <c r="F5" s="9">
        <v>0.27083333333333298</v>
      </c>
      <c r="G5" s="10">
        <f t="shared" si="0"/>
        <v>0.27083333333333331</v>
      </c>
      <c r="H5" s="7" t="s">
        <v>25</v>
      </c>
      <c r="I5" s="7" t="s">
        <v>20</v>
      </c>
      <c r="J5" s="7">
        <f>VLOOKUP(E5,Hoja1!E:F,2,FALSE())</f>
        <v>150</v>
      </c>
      <c r="K5" s="11">
        <f>VLOOKUP(I5,Hoja1!A:C,3,FALSE())</f>
        <v>9</v>
      </c>
      <c r="L5" s="12">
        <f t="shared" si="1"/>
        <v>0.06</v>
      </c>
      <c r="N5" s="13">
        <v>0.3125</v>
      </c>
      <c r="O5" s="7" t="s">
        <v>26</v>
      </c>
      <c r="P5" s="14">
        <f t="shared" si="2"/>
        <v>900</v>
      </c>
      <c r="Q5" s="14">
        <f t="shared" si="3"/>
        <v>154.80000000000001</v>
      </c>
      <c r="R5" s="12">
        <v>1</v>
      </c>
      <c r="S5" s="15">
        <v>0.85</v>
      </c>
      <c r="T5" s="15">
        <f t="shared" si="4"/>
        <v>0.17200000000000001</v>
      </c>
      <c r="V5" s="13">
        <v>0.3125</v>
      </c>
      <c r="W5" s="13">
        <v>0.33333333333333298</v>
      </c>
      <c r="X5" s="7" t="s">
        <v>84</v>
      </c>
      <c r="Y5" s="16">
        <f t="shared" si="5"/>
        <v>1200</v>
      </c>
      <c r="Z5" s="16">
        <f t="shared" si="6"/>
        <v>264.60000000000002</v>
      </c>
      <c r="AA5" s="17">
        <f t="shared" si="7"/>
        <v>0.22050000000000003</v>
      </c>
    </row>
    <row r="6" spans="1:27" ht="14.5" x14ac:dyDescent="0.35">
      <c r="A6">
        <v>5</v>
      </c>
      <c r="B6" s="7" t="s">
        <v>16</v>
      </c>
      <c r="C6" s="8">
        <v>45952</v>
      </c>
      <c r="D6" s="7">
        <v>105</v>
      </c>
      <c r="E6" s="7">
        <v>1</v>
      </c>
      <c r="F6" s="9">
        <v>0.28402777777777799</v>
      </c>
      <c r="G6" s="10">
        <f t="shared" si="0"/>
        <v>0.27083333333333331</v>
      </c>
      <c r="H6" s="7" t="s">
        <v>27</v>
      </c>
      <c r="I6" s="7" t="s">
        <v>28</v>
      </c>
      <c r="J6" s="7">
        <f>VLOOKUP(E6,Hoja1!E:F,2,FALSE())</f>
        <v>150</v>
      </c>
      <c r="K6" s="11">
        <f>VLOOKUP(I6,Hoja1!A:C,3,FALSE())</f>
        <v>84</v>
      </c>
      <c r="L6" s="12">
        <f t="shared" si="1"/>
        <v>0.56000000000000005</v>
      </c>
      <c r="N6" s="13">
        <v>0.33333333333333298</v>
      </c>
      <c r="O6" s="7" t="s">
        <v>29</v>
      </c>
      <c r="P6" s="14">
        <f t="shared" si="2"/>
        <v>300</v>
      </c>
      <c r="Q6" s="14">
        <f t="shared" si="3"/>
        <v>109.8</v>
      </c>
      <c r="R6" s="12">
        <v>1</v>
      </c>
      <c r="S6" s="15">
        <v>0.85</v>
      </c>
      <c r="T6" s="15">
        <f t="shared" si="4"/>
        <v>0.36599999999999999</v>
      </c>
      <c r="V6" s="13">
        <v>0.33333333333333298</v>
      </c>
      <c r="W6" s="13">
        <v>0.35416666666666702</v>
      </c>
      <c r="X6" s="7" t="s">
        <v>86</v>
      </c>
      <c r="Y6" s="16">
        <f t="shared" si="5"/>
        <v>1200</v>
      </c>
      <c r="Z6" s="16">
        <f t="shared" si="6"/>
        <v>214.2</v>
      </c>
      <c r="AA6" s="17">
        <f t="shared" si="7"/>
        <v>0.17849999999999999</v>
      </c>
    </row>
    <row r="7" spans="1:27" ht="14.5" x14ac:dyDescent="0.35">
      <c r="A7">
        <v>6</v>
      </c>
      <c r="B7" s="7" t="s">
        <v>16</v>
      </c>
      <c r="C7" s="8">
        <v>45952</v>
      </c>
      <c r="D7" s="7">
        <v>105</v>
      </c>
      <c r="E7" s="7">
        <v>1</v>
      </c>
      <c r="F7" s="9">
        <v>0.28819444444444398</v>
      </c>
      <c r="G7" s="10">
        <f t="shared" si="0"/>
        <v>0.27083333333333331</v>
      </c>
      <c r="H7" s="7" t="s">
        <v>30</v>
      </c>
      <c r="I7" s="7" t="s">
        <v>23</v>
      </c>
      <c r="J7" s="7">
        <f>VLOOKUP(E7,Hoja1!E:F,2,FALSE())</f>
        <v>150</v>
      </c>
      <c r="K7" s="11">
        <f>VLOOKUP(I7,Hoja1!A:C,3,FALSE())</f>
        <v>19.8</v>
      </c>
      <c r="L7" s="12">
        <f t="shared" si="1"/>
        <v>0.13200000000000001</v>
      </c>
      <c r="N7" s="13">
        <v>0.35416666666666702</v>
      </c>
      <c r="O7" s="7" t="s">
        <v>31</v>
      </c>
      <c r="P7" s="14">
        <f t="shared" si="2"/>
        <v>900</v>
      </c>
      <c r="Q7" s="14">
        <f t="shared" si="3"/>
        <v>104.4</v>
      </c>
      <c r="R7" s="12">
        <v>1</v>
      </c>
      <c r="S7" s="15">
        <v>0.85</v>
      </c>
      <c r="T7" s="15">
        <f t="shared" si="4"/>
        <v>0.11600000000000001</v>
      </c>
      <c r="V7" s="13">
        <v>0.35416666666666702</v>
      </c>
      <c r="W7" s="13">
        <v>0.375</v>
      </c>
      <c r="X7" s="7" t="s">
        <v>87</v>
      </c>
      <c r="Y7" s="16">
        <f t="shared" si="5"/>
        <v>1500</v>
      </c>
      <c r="Z7" s="16">
        <f t="shared" si="6"/>
        <v>172.8</v>
      </c>
      <c r="AA7" s="17">
        <f t="shared" si="7"/>
        <v>0.11520000000000001</v>
      </c>
    </row>
    <row r="8" spans="1:27" ht="14.5" x14ac:dyDescent="0.35">
      <c r="A8">
        <v>7</v>
      </c>
      <c r="B8" s="7" t="s">
        <v>16</v>
      </c>
      <c r="C8" s="8">
        <v>45952</v>
      </c>
      <c r="D8" s="7">
        <v>105</v>
      </c>
      <c r="E8" s="7">
        <v>1</v>
      </c>
      <c r="F8" s="9">
        <v>0.29305555555555601</v>
      </c>
      <c r="G8" s="10">
        <f t="shared" si="0"/>
        <v>0.29166666666666663</v>
      </c>
      <c r="H8" s="7" t="s">
        <v>32</v>
      </c>
      <c r="I8" s="7" t="s">
        <v>33</v>
      </c>
      <c r="J8" s="7">
        <f>VLOOKUP(E8,Hoja1!E:F,2,FALSE())</f>
        <v>150</v>
      </c>
      <c r="K8" s="11">
        <f>VLOOKUP(I8,Hoja1!A:C,3,FALSE())</f>
        <v>66</v>
      </c>
      <c r="L8" s="12">
        <f t="shared" si="1"/>
        <v>0.44</v>
      </c>
      <c r="N8" s="13">
        <v>0.375</v>
      </c>
      <c r="O8" s="7" t="s">
        <v>34</v>
      </c>
      <c r="P8" s="14">
        <f t="shared" si="2"/>
        <v>600</v>
      </c>
      <c r="Q8" s="14">
        <f t="shared" si="3"/>
        <v>68.400000000000006</v>
      </c>
      <c r="R8" s="12">
        <v>1</v>
      </c>
      <c r="S8" s="15">
        <v>0.85</v>
      </c>
      <c r="T8" s="15">
        <f t="shared" si="4"/>
        <v>0.114</v>
      </c>
      <c r="V8" s="13">
        <v>0.375</v>
      </c>
      <c r="W8" s="13">
        <v>0.39583333333333298</v>
      </c>
      <c r="X8" s="7" t="s">
        <v>88</v>
      </c>
      <c r="Y8" s="16">
        <f t="shared" si="5"/>
        <v>1200</v>
      </c>
      <c r="Z8" s="16">
        <f t="shared" si="6"/>
        <v>115.2</v>
      </c>
      <c r="AA8" s="17">
        <f t="shared" si="7"/>
        <v>9.6000000000000002E-2</v>
      </c>
    </row>
    <row r="9" spans="1:27" ht="14.5" x14ac:dyDescent="0.35">
      <c r="A9">
        <v>8</v>
      </c>
      <c r="B9" s="7" t="s">
        <v>16</v>
      </c>
      <c r="C9" s="8">
        <v>45952</v>
      </c>
      <c r="D9" s="7">
        <v>105</v>
      </c>
      <c r="E9" s="7">
        <v>1</v>
      </c>
      <c r="F9" s="9">
        <v>0.296527777777778</v>
      </c>
      <c r="G9" s="10">
        <f t="shared" si="0"/>
        <v>0.29166666666666663</v>
      </c>
      <c r="H9" s="7" t="s">
        <v>35</v>
      </c>
      <c r="I9" s="7" t="s">
        <v>33</v>
      </c>
      <c r="J9" s="7">
        <f>VLOOKUP(E9,Hoja1!E:F,2,FALSE())</f>
        <v>150</v>
      </c>
      <c r="K9" s="11">
        <f>VLOOKUP(I9,Hoja1!A:C,3,FALSE())</f>
        <v>66</v>
      </c>
      <c r="L9" s="12">
        <f t="shared" si="1"/>
        <v>0.44</v>
      </c>
      <c r="N9" s="13">
        <v>0.39583333333333298</v>
      </c>
      <c r="O9" s="7" t="s">
        <v>36</v>
      </c>
      <c r="P9" s="14">
        <f t="shared" si="2"/>
        <v>600</v>
      </c>
      <c r="Q9" s="14">
        <f t="shared" si="3"/>
        <v>46.8</v>
      </c>
      <c r="R9" s="12">
        <v>1</v>
      </c>
      <c r="S9" s="15">
        <v>0.85</v>
      </c>
      <c r="T9" s="15">
        <f t="shared" si="4"/>
        <v>7.8E-2</v>
      </c>
      <c r="V9" s="13">
        <v>0.39583333333333298</v>
      </c>
      <c r="W9" s="13">
        <v>0.41666666666666702</v>
      </c>
      <c r="X9" s="7" t="s">
        <v>89</v>
      </c>
      <c r="Y9" s="16">
        <f t="shared" si="5"/>
        <v>1050</v>
      </c>
      <c r="Z9" s="16">
        <f t="shared" si="6"/>
        <v>91.8</v>
      </c>
      <c r="AA9" s="17">
        <f t="shared" si="7"/>
        <v>8.7428571428571425E-2</v>
      </c>
    </row>
    <row r="10" spans="1:27" ht="14.5" x14ac:dyDescent="0.35">
      <c r="A10">
        <v>9</v>
      </c>
      <c r="B10" s="7" t="s">
        <v>16</v>
      </c>
      <c r="C10" s="8">
        <v>45952</v>
      </c>
      <c r="D10" s="7">
        <v>105</v>
      </c>
      <c r="E10" s="7">
        <v>1</v>
      </c>
      <c r="F10" s="9">
        <v>0.30347222222222198</v>
      </c>
      <c r="G10" s="10">
        <f t="shared" si="0"/>
        <v>0.29166666666666663</v>
      </c>
      <c r="H10" s="7" t="s">
        <v>37</v>
      </c>
      <c r="I10" s="7">
        <v>3</v>
      </c>
      <c r="J10" s="7">
        <f>VLOOKUP(E10,Hoja1!E:F,2,FALSE())</f>
        <v>150</v>
      </c>
      <c r="K10" s="11">
        <f>VLOOKUP(I10,Hoja1!A:C,3,FALSE())</f>
        <v>54</v>
      </c>
      <c r="L10" s="12">
        <f t="shared" si="1"/>
        <v>0.36</v>
      </c>
      <c r="N10" s="13">
        <v>0.41666666666666702</v>
      </c>
      <c r="O10" s="7" t="s">
        <v>38</v>
      </c>
      <c r="P10" s="14">
        <f t="shared" si="2"/>
        <v>450</v>
      </c>
      <c r="Q10" s="14">
        <f t="shared" si="3"/>
        <v>45</v>
      </c>
      <c r="R10" s="12">
        <v>1</v>
      </c>
      <c r="S10" s="15">
        <v>0.85</v>
      </c>
      <c r="T10" s="15">
        <f t="shared" si="4"/>
        <v>0.1</v>
      </c>
      <c r="V10" s="13">
        <v>0.41666666666666702</v>
      </c>
      <c r="W10" s="13">
        <v>0.4375</v>
      </c>
      <c r="X10" s="7" t="s">
        <v>90</v>
      </c>
      <c r="Y10" s="16">
        <f t="shared" si="5"/>
        <v>1350</v>
      </c>
      <c r="Z10" s="16">
        <f t="shared" si="6"/>
        <v>99</v>
      </c>
      <c r="AA10" s="17">
        <f t="shared" si="7"/>
        <v>7.3333333333333334E-2</v>
      </c>
    </row>
    <row r="11" spans="1:27" ht="14.5" x14ac:dyDescent="0.35">
      <c r="A11">
        <v>10</v>
      </c>
      <c r="B11" s="7" t="s">
        <v>16</v>
      </c>
      <c r="C11" s="8">
        <v>45952</v>
      </c>
      <c r="D11" s="7">
        <v>105</v>
      </c>
      <c r="E11" s="7">
        <v>1</v>
      </c>
      <c r="F11" s="9">
        <v>0.30416666666666697</v>
      </c>
      <c r="G11" s="10">
        <f t="shared" si="0"/>
        <v>0.29166666666666663</v>
      </c>
      <c r="H11" s="7" t="s">
        <v>39</v>
      </c>
      <c r="I11" s="7" t="s">
        <v>23</v>
      </c>
      <c r="J11" s="7">
        <f>VLOOKUP(E11,Hoja1!E:F,2,FALSE())</f>
        <v>150</v>
      </c>
      <c r="K11" s="11">
        <f>VLOOKUP(I11,Hoja1!A:C,3,FALSE())</f>
        <v>19.8</v>
      </c>
      <c r="L11" s="12">
        <f t="shared" si="1"/>
        <v>0.13200000000000001</v>
      </c>
      <c r="N11" s="13">
        <v>0.4375</v>
      </c>
      <c r="O11" s="7" t="s">
        <v>40</v>
      </c>
      <c r="P11" s="14">
        <f t="shared" si="2"/>
        <v>900</v>
      </c>
      <c r="Q11" s="14">
        <f t="shared" si="3"/>
        <v>54</v>
      </c>
      <c r="R11" s="12">
        <v>1</v>
      </c>
      <c r="S11" s="15">
        <v>0.85</v>
      </c>
      <c r="T11" s="15">
        <f t="shared" si="4"/>
        <v>0.06</v>
      </c>
      <c r="V11" s="13">
        <v>0.4375</v>
      </c>
      <c r="W11" s="13">
        <v>0.45833333333333298</v>
      </c>
      <c r="X11" s="7" t="s">
        <v>91</v>
      </c>
      <c r="Y11" s="16">
        <f t="shared" si="5"/>
        <v>1440</v>
      </c>
      <c r="Z11" s="16">
        <f t="shared" si="6"/>
        <v>100.8</v>
      </c>
      <c r="AA11" s="17">
        <f t="shared" si="7"/>
        <v>6.9999999999999993E-2</v>
      </c>
    </row>
    <row r="12" spans="1:27" ht="14.5" x14ac:dyDescent="0.35">
      <c r="A12">
        <v>11</v>
      </c>
      <c r="B12" s="7" t="s">
        <v>16</v>
      </c>
      <c r="C12" s="8">
        <v>45952</v>
      </c>
      <c r="D12" s="7">
        <v>105</v>
      </c>
      <c r="E12" s="7">
        <v>1</v>
      </c>
      <c r="F12" s="9">
        <v>0.3125</v>
      </c>
      <c r="G12" s="10">
        <f t="shared" si="0"/>
        <v>0.3125</v>
      </c>
      <c r="H12" s="7" t="s">
        <v>41</v>
      </c>
      <c r="I12" s="7">
        <v>2</v>
      </c>
      <c r="J12" s="7">
        <f>VLOOKUP(E12,Hoja1!E:F,2,FALSE())</f>
        <v>150</v>
      </c>
      <c r="K12" s="11">
        <f>VLOOKUP(I12,Hoja1!A:C,3,FALSE())</f>
        <v>27</v>
      </c>
      <c r="L12" s="12">
        <f t="shared" si="1"/>
        <v>0.18</v>
      </c>
      <c r="N12" s="13">
        <v>0.45833333333333298</v>
      </c>
      <c r="O12" s="7" t="s">
        <v>42</v>
      </c>
      <c r="P12" s="14">
        <f t="shared" si="2"/>
        <v>540</v>
      </c>
      <c r="Q12" s="14">
        <f t="shared" si="3"/>
        <v>46.8</v>
      </c>
      <c r="R12" s="12">
        <v>1</v>
      </c>
      <c r="S12" s="15">
        <v>0.85</v>
      </c>
      <c r="T12" s="15">
        <f t="shared" si="4"/>
        <v>8.6666666666666656E-2</v>
      </c>
      <c r="V12" s="13">
        <v>0.45833333333333298</v>
      </c>
      <c r="W12" s="13">
        <v>0.47916666666666702</v>
      </c>
      <c r="X12" s="24" t="s">
        <v>92</v>
      </c>
      <c r="Y12" s="16">
        <f t="shared" si="5"/>
        <v>540</v>
      </c>
      <c r="Z12" s="16">
        <f t="shared" si="6"/>
        <v>46.8</v>
      </c>
      <c r="AA12" s="17">
        <f t="shared" si="7"/>
        <v>8.6666666666666656E-2</v>
      </c>
    </row>
    <row r="13" spans="1:27" ht="14.5" x14ac:dyDescent="0.35">
      <c r="A13">
        <v>12</v>
      </c>
      <c r="B13" s="7" t="s">
        <v>16</v>
      </c>
      <c r="C13" s="8">
        <v>45952</v>
      </c>
      <c r="D13" s="7">
        <v>105</v>
      </c>
      <c r="E13" s="7">
        <v>1</v>
      </c>
      <c r="F13" s="9">
        <v>0.31736111111111098</v>
      </c>
      <c r="G13" s="10">
        <f t="shared" si="0"/>
        <v>0.3125</v>
      </c>
      <c r="H13" s="7" t="s">
        <v>43</v>
      </c>
      <c r="I13" s="7">
        <v>2</v>
      </c>
      <c r="J13" s="7">
        <f>VLOOKUP(E13,Hoja1!E:F,2,FALSE())</f>
        <v>150</v>
      </c>
      <c r="K13" s="11">
        <f>VLOOKUP(I13,Hoja1!A:C,3,FALSE())</f>
        <v>27</v>
      </c>
      <c r="L13" s="12">
        <f t="shared" si="1"/>
        <v>0.18</v>
      </c>
      <c r="N13" s="13">
        <v>0.47916666666666702</v>
      </c>
      <c r="O13" s="7" t="s">
        <v>44</v>
      </c>
      <c r="P13" s="14">
        <f t="shared" si="2"/>
        <v>0</v>
      </c>
      <c r="Q13" s="14">
        <f t="shared" si="3"/>
        <v>0</v>
      </c>
      <c r="R13" s="12">
        <v>1</v>
      </c>
      <c r="S13" s="15">
        <v>0.85</v>
      </c>
      <c r="T13" s="15" t="e">
        <f t="shared" si="4"/>
        <v>#DIV/0!</v>
      </c>
      <c r="V13" s="13">
        <v>0.47916666666666702</v>
      </c>
      <c r="W13" s="13">
        <v>0.5</v>
      </c>
      <c r="X13" s="24" t="s">
        <v>93</v>
      </c>
      <c r="Y13" s="16">
        <f t="shared" si="5"/>
        <v>450</v>
      </c>
      <c r="Z13" s="16">
        <f t="shared" si="6"/>
        <v>36</v>
      </c>
      <c r="AA13" s="17">
        <f t="shared" si="7"/>
        <v>0.08</v>
      </c>
    </row>
    <row r="14" spans="1:27" ht="14.5" x14ac:dyDescent="0.35">
      <c r="A14">
        <v>13</v>
      </c>
      <c r="B14" s="7" t="s">
        <v>16</v>
      </c>
      <c r="C14" s="8">
        <v>45952</v>
      </c>
      <c r="D14" s="7">
        <v>105</v>
      </c>
      <c r="E14" s="7">
        <v>1</v>
      </c>
      <c r="F14" s="9">
        <v>0.31805555555555598</v>
      </c>
      <c r="G14" s="10">
        <f t="shared" si="0"/>
        <v>0.3125</v>
      </c>
      <c r="H14" s="7" t="s">
        <v>45</v>
      </c>
      <c r="I14" s="7">
        <v>2</v>
      </c>
      <c r="J14" s="7">
        <f>VLOOKUP(E14,Hoja1!E:F,2,FALSE())</f>
        <v>150</v>
      </c>
      <c r="K14" s="11">
        <f>VLOOKUP(I14,Hoja1!A:C,3,FALSE())</f>
        <v>27</v>
      </c>
      <c r="L14" s="12">
        <f t="shared" si="1"/>
        <v>0.18</v>
      </c>
      <c r="N14" s="13">
        <v>0.5</v>
      </c>
      <c r="O14" s="18" t="s">
        <v>46</v>
      </c>
      <c r="P14" s="14">
        <f t="shared" si="2"/>
        <v>450</v>
      </c>
      <c r="Q14" s="14">
        <f t="shared" si="3"/>
        <v>36</v>
      </c>
      <c r="R14" s="12">
        <v>1</v>
      </c>
      <c r="S14" s="15">
        <v>0.85</v>
      </c>
      <c r="T14" s="15">
        <f t="shared" si="4"/>
        <v>0.08</v>
      </c>
      <c r="V14" s="13">
        <v>0.5</v>
      </c>
      <c r="W14" s="13">
        <v>0.52083333333333304</v>
      </c>
      <c r="X14" s="24" t="s">
        <v>94</v>
      </c>
      <c r="Y14" s="16">
        <f t="shared" si="5"/>
        <v>750</v>
      </c>
      <c r="Z14" s="16">
        <f t="shared" si="6"/>
        <v>54</v>
      </c>
      <c r="AA14" s="17">
        <f t="shared" si="7"/>
        <v>7.1999999999999995E-2</v>
      </c>
    </row>
    <row r="15" spans="1:27" ht="14.5" x14ac:dyDescent="0.35">
      <c r="A15">
        <v>14</v>
      </c>
      <c r="B15" s="7" t="s">
        <v>16</v>
      </c>
      <c r="C15" s="8">
        <v>45952</v>
      </c>
      <c r="D15" s="7">
        <v>105</v>
      </c>
      <c r="E15" s="7">
        <v>1</v>
      </c>
      <c r="F15" s="9">
        <v>0.32083333333333303</v>
      </c>
      <c r="G15" s="10">
        <f t="shared" si="0"/>
        <v>0.3125</v>
      </c>
      <c r="H15" s="7" t="s">
        <v>47</v>
      </c>
      <c r="I15" s="7" t="s">
        <v>23</v>
      </c>
      <c r="J15" s="7">
        <f>VLOOKUP(E15,Hoja1!E:F,2,FALSE())</f>
        <v>150</v>
      </c>
      <c r="K15" s="11">
        <f>VLOOKUP(I15,Hoja1!A:C,3,FALSE())</f>
        <v>19.8</v>
      </c>
      <c r="L15" s="12">
        <f t="shared" si="1"/>
        <v>0.13200000000000001</v>
      </c>
      <c r="N15" s="13">
        <v>0.52083333333333304</v>
      </c>
      <c r="O15" s="18" t="s">
        <v>48</v>
      </c>
      <c r="P15" s="14">
        <f t="shared" si="2"/>
        <v>300</v>
      </c>
      <c r="Q15" s="14">
        <f t="shared" si="3"/>
        <v>18</v>
      </c>
      <c r="R15" s="12">
        <v>1</v>
      </c>
      <c r="S15" s="15">
        <v>0.85</v>
      </c>
      <c r="T15" s="15">
        <f t="shared" si="4"/>
        <v>0.06</v>
      </c>
      <c r="V15" s="13">
        <v>0.52083333333333304</v>
      </c>
      <c r="W15" s="13">
        <v>0.54166666666666696</v>
      </c>
      <c r="X15" s="24" t="s">
        <v>95</v>
      </c>
      <c r="Y15" s="16">
        <f t="shared" si="5"/>
        <v>750</v>
      </c>
      <c r="Z15" s="16">
        <f t="shared" si="6"/>
        <v>36</v>
      </c>
      <c r="AA15" s="17">
        <f t="shared" si="7"/>
        <v>4.8000000000000001E-2</v>
      </c>
    </row>
    <row r="16" spans="1:27" ht="14.5" x14ac:dyDescent="0.35">
      <c r="A16">
        <v>15</v>
      </c>
      <c r="B16" s="7" t="s">
        <v>16</v>
      </c>
      <c r="C16" s="8">
        <v>45952</v>
      </c>
      <c r="D16" s="7">
        <v>105</v>
      </c>
      <c r="E16" s="7">
        <v>1</v>
      </c>
      <c r="F16" s="9">
        <v>0.32500000000000001</v>
      </c>
      <c r="G16" s="10">
        <f t="shared" si="0"/>
        <v>0.3125</v>
      </c>
      <c r="H16" s="7" t="s">
        <v>49</v>
      </c>
      <c r="I16" s="7">
        <v>2</v>
      </c>
      <c r="J16" s="7">
        <f>VLOOKUP(E16,Hoja1!E:F,2,FALSE())</f>
        <v>150</v>
      </c>
      <c r="K16" s="11">
        <f>VLOOKUP(I16,Hoja1!A:C,3,FALSE())</f>
        <v>27</v>
      </c>
      <c r="L16" s="12">
        <f t="shared" si="1"/>
        <v>0.18</v>
      </c>
      <c r="N16" s="13">
        <v>0.54166666666666696</v>
      </c>
      <c r="O16" s="18" t="s">
        <v>50</v>
      </c>
      <c r="P16" s="14">
        <f t="shared" si="2"/>
        <v>450</v>
      </c>
      <c r="Q16" s="14">
        <f t="shared" si="3"/>
        <v>18</v>
      </c>
      <c r="R16" s="12">
        <v>1</v>
      </c>
      <c r="S16" s="15">
        <v>0.85</v>
      </c>
      <c r="T16" s="15">
        <f t="shared" si="4"/>
        <v>0.04</v>
      </c>
      <c r="V16" s="13">
        <v>0.54166666666666696</v>
      </c>
      <c r="W16" s="13">
        <v>0.5625</v>
      </c>
      <c r="X16" s="24" t="s">
        <v>96</v>
      </c>
      <c r="Y16" s="16">
        <f t="shared" si="5"/>
        <v>750</v>
      </c>
      <c r="Z16" s="16">
        <f t="shared" si="6"/>
        <v>36</v>
      </c>
      <c r="AA16" s="17">
        <f t="shared" si="7"/>
        <v>4.8000000000000001E-2</v>
      </c>
    </row>
    <row r="17" spans="1:27" ht="14.5" x14ac:dyDescent="0.35">
      <c r="A17">
        <v>16</v>
      </c>
      <c r="B17" s="7" t="s">
        <v>16</v>
      </c>
      <c r="C17" s="8">
        <v>45952</v>
      </c>
      <c r="D17" s="7">
        <v>105</v>
      </c>
      <c r="E17" s="7">
        <v>1</v>
      </c>
      <c r="F17" s="9">
        <v>0.328472222222222</v>
      </c>
      <c r="G17" s="10">
        <f t="shared" si="0"/>
        <v>0.3125</v>
      </c>
      <c r="H17" s="7" t="s">
        <v>37</v>
      </c>
      <c r="I17" s="7">
        <v>2</v>
      </c>
      <c r="J17" s="7">
        <f>VLOOKUP(E17,Hoja1!E:F,2,FALSE())</f>
        <v>150</v>
      </c>
      <c r="K17" s="11">
        <f>VLOOKUP(I17,Hoja1!A:C,3,FALSE())</f>
        <v>27</v>
      </c>
      <c r="L17" s="12">
        <f t="shared" si="1"/>
        <v>0.18</v>
      </c>
      <c r="N17" s="13">
        <v>0.5625</v>
      </c>
      <c r="O17" s="18" t="s">
        <v>51</v>
      </c>
      <c r="P17" s="14">
        <f t="shared" si="2"/>
        <v>300</v>
      </c>
      <c r="Q17" s="14">
        <f t="shared" si="3"/>
        <v>18</v>
      </c>
      <c r="R17" s="12">
        <v>1</v>
      </c>
      <c r="S17" s="15">
        <v>0.85</v>
      </c>
      <c r="T17" s="15">
        <f t="shared" si="4"/>
        <v>0.06</v>
      </c>
      <c r="V17" s="13">
        <v>0.5625</v>
      </c>
      <c r="W17" s="13">
        <v>0.58333333333333304</v>
      </c>
      <c r="X17" s="24" t="s">
        <v>97</v>
      </c>
      <c r="Y17" s="16">
        <f t="shared" si="5"/>
        <v>600</v>
      </c>
      <c r="Z17" s="16">
        <f t="shared" si="6"/>
        <v>46.8</v>
      </c>
      <c r="AA17" s="17">
        <f t="shared" si="7"/>
        <v>7.8E-2</v>
      </c>
    </row>
    <row r="18" spans="1:27" ht="14.5" x14ac:dyDescent="0.35">
      <c r="A18">
        <v>17</v>
      </c>
      <c r="B18" s="7" t="s">
        <v>16</v>
      </c>
      <c r="C18" s="8">
        <v>45952</v>
      </c>
      <c r="D18" s="7">
        <v>105</v>
      </c>
      <c r="E18" s="7">
        <v>1</v>
      </c>
      <c r="F18" s="9">
        <v>0.34583333333333299</v>
      </c>
      <c r="G18" s="10">
        <f t="shared" si="0"/>
        <v>0.33333333333333331</v>
      </c>
      <c r="H18" s="7" t="s">
        <v>52</v>
      </c>
      <c r="I18" s="7" t="s">
        <v>53</v>
      </c>
      <c r="J18" s="7">
        <f>VLOOKUP(E18,Hoja1!E:F,2,FALSE())</f>
        <v>150</v>
      </c>
      <c r="K18" s="11">
        <f>VLOOKUP(I18,Hoja1!A:C,3,FALSE())</f>
        <v>90</v>
      </c>
      <c r="L18" s="12">
        <f t="shared" si="1"/>
        <v>0.6</v>
      </c>
      <c r="N18" s="13">
        <v>0.58333333333333304</v>
      </c>
      <c r="O18" s="18" t="s">
        <v>54</v>
      </c>
      <c r="P18" s="14">
        <f t="shared" si="2"/>
        <v>300</v>
      </c>
      <c r="Q18" s="14">
        <f t="shared" si="3"/>
        <v>28.8</v>
      </c>
      <c r="R18" s="12">
        <v>1</v>
      </c>
      <c r="S18" s="15">
        <v>0.85</v>
      </c>
      <c r="T18" s="15">
        <f t="shared" si="4"/>
        <v>9.6000000000000002E-2</v>
      </c>
      <c r="V18" s="13">
        <v>0.58333333333333304</v>
      </c>
      <c r="W18" s="13">
        <v>0.60416666666666696</v>
      </c>
      <c r="X18" s="24" t="s">
        <v>98</v>
      </c>
      <c r="Y18" s="16">
        <f t="shared" si="5"/>
        <v>300</v>
      </c>
      <c r="Z18" s="16">
        <f t="shared" si="6"/>
        <v>28.8</v>
      </c>
      <c r="AA18" s="17">
        <f t="shared" si="7"/>
        <v>9.6000000000000002E-2</v>
      </c>
    </row>
    <row r="19" spans="1:27" ht="14.5" x14ac:dyDescent="0.35">
      <c r="A19">
        <v>18</v>
      </c>
      <c r="B19" s="7" t="s">
        <v>16</v>
      </c>
      <c r="C19" s="8">
        <v>45952</v>
      </c>
      <c r="D19" s="7">
        <v>105</v>
      </c>
      <c r="E19" s="7">
        <v>1</v>
      </c>
      <c r="F19" s="9">
        <v>0.35</v>
      </c>
      <c r="G19" s="10">
        <f t="shared" si="0"/>
        <v>0.33333333333333331</v>
      </c>
      <c r="H19" s="7" t="s">
        <v>55</v>
      </c>
      <c r="I19" s="7" t="s">
        <v>23</v>
      </c>
      <c r="J19" s="7">
        <f>VLOOKUP(E19,Hoja1!E:F,2,FALSE())</f>
        <v>150</v>
      </c>
      <c r="K19" s="11">
        <f>VLOOKUP(I19,Hoja1!A:C,3,FALSE())</f>
        <v>19.8</v>
      </c>
      <c r="L19" s="12">
        <f t="shared" si="1"/>
        <v>0.13200000000000001</v>
      </c>
      <c r="O19" s="1"/>
      <c r="R19" s="19"/>
      <c r="S19" s="20"/>
      <c r="T19" s="20"/>
    </row>
    <row r="20" spans="1:27" ht="14.5" x14ac:dyDescent="0.35">
      <c r="A20">
        <v>19</v>
      </c>
      <c r="B20" s="7" t="s">
        <v>16</v>
      </c>
      <c r="C20" s="8">
        <v>45952</v>
      </c>
      <c r="D20" s="7">
        <v>105</v>
      </c>
      <c r="E20" s="7">
        <v>1</v>
      </c>
      <c r="F20" s="9">
        <v>0.35763888888888901</v>
      </c>
      <c r="G20" s="10">
        <f t="shared" si="0"/>
        <v>0.35416666666666663</v>
      </c>
      <c r="H20" s="7" t="s">
        <v>56</v>
      </c>
      <c r="I20" s="7" t="s">
        <v>23</v>
      </c>
      <c r="J20" s="7">
        <f>VLOOKUP(E20,Hoja1!E:F,2,FALSE())</f>
        <v>150</v>
      </c>
      <c r="K20" s="11">
        <f>VLOOKUP(I20,Hoja1!A:C,3,FALSE())</f>
        <v>19.8</v>
      </c>
      <c r="L20" s="12">
        <f t="shared" si="1"/>
        <v>0.13200000000000001</v>
      </c>
      <c r="O20" s="1"/>
      <c r="R20" s="19"/>
      <c r="S20" s="20"/>
      <c r="T20" s="20"/>
    </row>
    <row r="21" spans="1:27" ht="14.5" x14ac:dyDescent="0.35">
      <c r="A21">
        <v>20</v>
      </c>
      <c r="B21" s="7" t="s">
        <v>16</v>
      </c>
      <c r="C21" s="8">
        <v>45952</v>
      </c>
      <c r="D21" s="7">
        <v>105</v>
      </c>
      <c r="E21" s="7">
        <v>1</v>
      </c>
      <c r="F21" s="9">
        <v>0.359722222222222</v>
      </c>
      <c r="G21" s="10">
        <f t="shared" si="0"/>
        <v>0.35416666666666663</v>
      </c>
      <c r="H21" s="7" t="s">
        <v>57</v>
      </c>
      <c r="I21" s="7" t="s">
        <v>23</v>
      </c>
      <c r="J21" s="7">
        <f>VLOOKUP(E21,Hoja1!E:F,2,FALSE())</f>
        <v>150</v>
      </c>
      <c r="K21" s="11">
        <f>VLOOKUP(I21,Hoja1!A:C,3,FALSE())</f>
        <v>19.8</v>
      </c>
      <c r="L21" s="12">
        <f t="shared" si="1"/>
        <v>0.13200000000000001</v>
      </c>
    </row>
    <row r="22" spans="1:27" ht="14.5" x14ac:dyDescent="0.35">
      <c r="A22">
        <v>21</v>
      </c>
      <c r="B22" s="7" t="s">
        <v>16</v>
      </c>
      <c r="C22" s="8">
        <v>45952</v>
      </c>
      <c r="D22" s="7">
        <v>105</v>
      </c>
      <c r="E22" s="7">
        <v>1</v>
      </c>
      <c r="F22" s="9">
        <v>0.36180555555555599</v>
      </c>
      <c r="G22" s="10">
        <f t="shared" si="0"/>
        <v>0.35416666666666663</v>
      </c>
      <c r="H22" s="7" t="s">
        <v>58</v>
      </c>
      <c r="I22" s="7" t="s">
        <v>23</v>
      </c>
      <c r="J22" s="7">
        <f>VLOOKUP(E22,Hoja1!E:F,2,FALSE())</f>
        <v>150</v>
      </c>
      <c r="K22" s="11">
        <f>VLOOKUP(I22,Hoja1!A:C,3,FALSE())</f>
        <v>19.8</v>
      </c>
      <c r="L22" s="12">
        <f t="shared" si="1"/>
        <v>0.13200000000000001</v>
      </c>
      <c r="P22"/>
      <c r="Q22"/>
    </row>
    <row r="23" spans="1:27" ht="14.5" x14ac:dyDescent="0.35">
      <c r="A23">
        <v>22</v>
      </c>
      <c r="B23" s="7" t="s">
        <v>16</v>
      </c>
      <c r="C23" s="8">
        <v>45952</v>
      </c>
      <c r="D23" s="7">
        <v>105</v>
      </c>
      <c r="E23" s="7">
        <v>1</v>
      </c>
      <c r="F23" s="9">
        <v>0.36319444444444399</v>
      </c>
      <c r="G23" s="10">
        <f t="shared" si="0"/>
        <v>0.35416666666666663</v>
      </c>
      <c r="H23" s="7" t="s">
        <v>59</v>
      </c>
      <c r="I23" s="7" t="s">
        <v>20</v>
      </c>
      <c r="J23" s="7">
        <f>VLOOKUP(E23,Hoja1!E:F,2,FALSE())</f>
        <v>150</v>
      </c>
      <c r="K23" s="11">
        <f>VLOOKUP(I23,Hoja1!A:C,3,FALSE())</f>
        <v>9</v>
      </c>
      <c r="L23" s="12">
        <f t="shared" si="1"/>
        <v>0.06</v>
      </c>
      <c r="P23"/>
      <c r="Q23"/>
    </row>
    <row r="24" spans="1:27" ht="14.5" x14ac:dyDescent="0.35">
      <c r="A24">
        <v>23</v>
      </c>
      <c r="B24" s="7" t="s">
        <v>16</v>
      </c>
      <c r="C24" s="8">
        <v>45952</v>
      </c>
      <c r="D24" s="7">
        <v>105</v>
      </c>
      <c r="E24" s="7">
        <v>1</v>
      </c>
      <c r="F24" s="9">
        <v>0.36388888888888898</v>
      </c>
      <c r="G24" s="10">
        <f t="shared" si="0"/>
        <v>0.35416666666666663</v>
      </c>
      <c r="H24" s="7" t="s">
        <v>60</v>
      </c>
      <c r="I24" s="7" t="s">
        <v>20</v>
      </c>
      <c r="J24" s="7">
        <f>VLOOKUP(E24,Hoja1!E:F,2,FALSE())</f>
        <v>150</v>
      </c>
      <c r="K24" s="11">
        <f>VLOOKUP(I24,Hoja1!A:C,3,FALSE())</f>
        <v>9</v>
      </c>
      <c r="L24" s="12">
        <f t="shared" si="1"/>
        <v>0.06</v>
      </c>
      <c r="P24"/>
      <c r="Q24"/>
    </row>
    <row r="25" spans="1:27" ht="14.5" x14ac:dyDescent="0.35">
      <c r="A25">
        <v>24</v>
      </c>
      <c r="B25" s="7" t="s">
        <v>16</v>
      </c>
      <c r="C25" s="8">
        <v>45952</v>
      </c>
      <c r="D25" s="7">
        <v>105</v>
      </c>
      <c r="E25" s="7">
        <v>1</v>
      </c>
      <c r="F25" s="9">
        <v>0.37152777777777801</v>
      </c>
      <c r="G25" s="10">
        <f t="shared" si="0"/>
        <v>0.35416666666666663</v>
      </c>
      <c r="H25" s="7" t="s">
        <v>61</v>
      </c>
      <c r="I25" s="7">
        <v>2</v>
      </c>
      <c r="J25" s="7">
        <f>VLOOKUP(E25,Hoja1!E:F,2,FALSE())</f>
        <v>150</v>
      </c>
      <c r="K25" s="11">
        <f>VLOOKUP(I25,Hoja1!A:C,3,FALSE())</f>
        <v>27</v>
      </c>
      <c r="L25" s="12">
        <f t="shared" si="1"/>
        <v>0.18</v>
      </c>
      <c r="P25"/>
      <c r="Q25"/>
    </row>
    <row r="26" spans="1:27" ht="14.5" x14ac:dyDescent="0.35">
      <c r="B26" s="7" t="s">
        <v>16</v>
      </c>
      <c r="C26" s="8">
        <v>45952</v>
      </c>
      <c r="D26" s="7">
        <v>105</v>
      </c>
      <c r="E26" s="7">
        <v>1</v>
      </c>
      <c r="F26" s="9">
        <v>0.375</v>
      </c>
      <c r="G26" s="10">
        <f t="shared" si="0"/>
        <v>0.375</v>
      </c>
      <c r="H26" s="7" t="s">
        <v>62</v>
      </c>
      <c r="I26" s="7" t="s">
        <v>23</v>
      </c>
      <c r="J26" s="7">
        <f>VLOOKUP(E26,Hoja1!E:F,2,FALSE())</f>
        <v>150</v>
      </c>
      <c r="K26" s="11">
        <f>VLOOKUP(I26,Hoja1!A:C,3,FALSE())</f>
        <v>19.8</v>
      </c>
      <c r="L26" s="12">
        <f t="shared" si="1"/>
        <v>0.13200000000000001</v>
      </c>
      <c r="P26"/>
      <c r="Q26"/>
    </row>
    <row r="27" spans="1:27" ht="14.5" x14ac:dyDescent="0.35">
      <c r="B27" s="7" t="s">
        <v>16</v>
      </c>
      <c r="C27" s="8">
        <v>45952</v>
      </c>
      <c r="D27" s="7">
        <v>105</v>
      </c>
      <c r="E27" s="7">
        <v>1</v>
      </c>
      <c r="F27" s="9">
        <v>0.375</v>
      </c>
      <c r="G27" s="10">
        <f t="shared" si="0"/>
        <v>0.375</v>
      </c>
      <c r="H27" s="7" t="s">
        <v>63</v>
      </c>
      <c r="I27" s="7" t="s">
        <v>20</v>
      </c>
      <c r="J27" s="7">
        <f>VLOOKUP(E27,Hoja1!E:F,2,FALSE())</f>
        <v>150</v>
      </c>
      <c r="K27" s="11">
        <f>VLOOKUP(I27,Hoja1!A:C,3,FALSE())</f>
        <v>9</v>
      </c>
      <c r="L27" s="12">
        <f t="shared" si="1"/>
        <v>0.06</v>
      </c>
      <c r="P27"/>
      <c r="Q27"/>
    </row>
    <row r="28" spans="1:27" ht="14.5" x14ac:dyDescent="0.35">
      <c r="B28" s="7" t="s">
        <v>16</v>
      </c>
      <c r="C28" s="8">
        <v>45952</v>
      </c>
      <c r="D28" s="7">
        <v>105</v>
      </c>
      <c r="E28" s="7">
        <v>1</v>
      </c>
      <c r="F28" s="9">
        <v>0.389583333333333</v>
      </c>
      <c r="G28" s="10">
        <f t="shared" si="0"/>
        <v>0.375</v>
      </c>
      <c r="H28" s="7" t="s">
        <v>64</v>
      </c>
      <c r="I28" s="7" t="s">
        <v>23</v>
      </c>
      <c r="J28" s="7">
        <f>VLOOKUP(E28,Hoja1!E:F,2,FALSE())</f>
        <v>150</v>
      </c>
      <c r="K28" s="11">
        <f>VLOOKUP(I28,Hoja1!A:C,3,FALSE())</f>
        <v>19.8</v>
      </c>
      <c r="L28" s="12">
        <f t="shared" si="1"/>
        <v>0.13200000000000001</v>
      </c>
      <c r="P28"/>
      <c r="Q28"/>
    </row>
    <row r="29" spans="1:27" ht="14.5" x14ac:dyDescent="0.35">
      <c r="B29" s="7" t="s">
        <v>16</v>
      </c>
      <c r="C29" s="8">
        <v>45952</v>
      </c>
      <c r="D29" s="7">
        <v>105</v>
      </c>
      <c r="E29" s="7">
        <v>1</v>
      </c>
      <c r="F29" s="9">
        <v>0.39444444444444399</v>
      </c>
      <c r="G29" s="10">
        <f t="shared" si="0"/>
        <v>0.375</v>
      </c>
      <c r="H29" s="7" t="s">
        <v>65</v>
      </c>
      <c r="I29" s="7" t="s">
        <v>23</v>
      </c>
      <c r="J29" s="7">
        <f>VLOOKUP(E29,Hoja1!E:F,2,FALSE())</f>
        <v>150</v>
      </c>
      <c r="K29" s="11">
        <f>VLOOKUP(I29,Hoja1!A:C,3,FALSE())</f>
        <v>19.8</v>
      </c>
      <c r="L29" s="12">
        <f t="shared" si="1"/>
        <v>0.13200000000000001</v>
      </c>
      <c r="P29"/>
      <c r="Q29"/>
    </row>
    <row r="30" spans="1:27" ht="14.5" x14ac:dyDescent="0.35">
      <c r="B30" s="7" t="s">
        <v>16</v>
      </c>
      <c r="C30" s="8">
        <v>45952</v>
      </c>
      <c r="D30" s="7">
        <v>105</v>
      </c>
      <c r="E30" s="7">
        <v>1</v>
      </c>
      <c r="F30" s="9">
        <v>0.40138888888888902</v>
      </c>
      <c r="G30" s="10">
        <f t="shared" si="0"/>
        <v>0.39583333333333331</v>
      </c>
      <c r="H30" s="7" t="s">
        <v>66</v>
      </c>
      <c r="I30" s="7" t="s">
        <v>23</v>
      </c>
      <c r="J30" s="7">
        <f>VLOOKUP(E30,Hoja1!E:F,2,FALSE())</f>
        <v>150</v>
      </c>
      <c r="K30" s="11">
        <f>VLOOKUP(I30,Hoja1!A:C,3,FALSE())</f>
        <v>19.8</v>
      </c>
      <c r="L30" s="12">
        <f t="shared" si="1"/>
        <v>0.13200000000000001</v>
      </c>
      <c r="P30"/>
      <c r="Q30"/>
    </row>
    <row r="31" spans="1:27" ht="14.5" x14ac:dyDescent="0.35">
      <c r="B31" s="7" t="s">
        <v>16</v>
      </c>
      <c r="C31" s="8">
        <v>45952</v>
      </c>
      <c r="D31" s="7">
        <v>105</v>
      </c>
      <c r="E31" s="7">
        <v>1</v>
      </c>
      <c r="F31" s="9">
        <v>0.40347222222222201</v>
      </c>
      <c r="G31" s="10">
        <f t="shared" si="0"/>
        <v>0.39583333333333331</v>
      </c>
      <c r="H31" s="7" t="s">
        <v>67</v>
      </c>
      <c r="I31" s="7" t="s">
        <v>20</v>
      </c>
      <c r="J31" s="7">
        <f>VLOOKUP(E31,Hoja1!E:F,2,FALSE())</f>
        <v>150</v>
      </c>
      <c r="K31" s="11">
        <f>VLOOKUP(I31,Hoja1!A:C,3,FALSE())</f>
        <v>9</v>
      </c>
      <c r="L31" s="12">
        <f t="shared" si="1"/>
        <v>0.06</v>
      </c>
      <c r="P31"/>
      <c r="Q31"/>
    </row>
    <row r="32" spans="1:27" ht="14.5" x14ac:dyDescent="0.35">
      <c r="B32" s="7" t="s">
        <v>16</v>
      </c>
      <c r="C32" s="8">
        <v>45952</v>
      </c>
      <c r="D32" s="7">
        <v>105</v>
      </c>
      <c r="E32" s="7">
        <v>1</v>
      </c>
      <c r="F32" s="9">
        <v>0.405555555555556</v>
      </c>
      <c r="G32" s="10">
        <f t="shared" si="0"/>
        <v>0.39583333333333331</v>
      </c>
      <c r="H32" s="7" t="s">
        <v>68</v>
      </c>
      <c r="I32" s="7" t="s">
        <v>20</v>
      </c>
      <c r="J32" s="7">
        <f>VLOOKUP(E32,Hoja1!E:F,2,FALSE())</f>
        <v>150</v>
      </c>
      <c r="K32" s="11">
        <f>VLOOKUP(I32,Hoja1!A:C,3,FALSE())</f>
        <v>9</v>
      </c>
      <c r="L32" s="12">
        <f t="shared" si="1"/>
        <v>0.06</v>
      </c>
    </row>
    <row r="33" spans="2:18" ht="14.5" x14ac:dyDescent="0.35">
      <c r="B33" s="7" t="s">
        <v>16</v>
      </c>
      <c r="C33" s="8">
        <v>45952</v>
      </c>
      <c r="D33" s="7">
        <v>105</v>
      </c>
      <c r="E33" s="7">
        <v>1</v>
      </c>
      <c r="F33" s="9">
        <v>0.405555555555556</v>
      </c>
      <c r="G33" s="10">
        <f t="shared" si="0"/>
        <v>0.39583333333333331</v>
      </c>
      <c r="H33" s="7" t="s">
        <v>69</v>
      </c>
      <c r="I33" s="7" t="s">
        <v>20</v>
      </c>
      <c r="J33" s="7">
        <f>VLOOKUP(E33,Hoja1!E:F,2,FALSE())</f>
        <v>150</v>
      </c>
      <c r="K33" s="11">
        <f>VLOOKUP(I33,Hoja1!A:C,3,FALSE())</f>
        <v>9</v>
      </c>
      <c r="L33" s="12">
        <f t="shared" si="1"/>
        <v>0.06</v>
      </c>
    </row>
    <row r="34" spans="2:18" ht="14.5" x14ac:dyDescent="0.35">
      <c r="B34" s="7" t="s">
        <v>16</v>
      </c>
      <c r="C34" s="8">
        <v>45952</v>
      </c>
      <c r="D34" s="7">
        <v>105</v>
      </c>
      <c r="E34" s="7">
        <v>1</v>
      </c>
      <c r="F34" s="9">
        <v>0.422222222222222</v>
      </c>
      <c r="G34" s="10">
        <f t="shared" ref="G34:G58" si="8">FLOOR(F34,"00:30")</f>
        <v>0.41666666666666663</v>
      </c>
      <c r="H34" s="7" t="s">
        <v>17</v>
      </c>
      <c r="I34" s="7">
        <v>2</v>
      </c>
      <c r="J34" s="7">
        <f>VLOOKUP(E34,Hoja1!E:F,2,FALSE())</f>
        <v>150</v>
      </c>
      <c r="K34" s="11">
        <f>VLOOKUP(I34,Hoja1!A:C,3,FALSE())</f>
        <v>27</v>
      </c>
      <c r="L34" s="12">
        <f t="shared" ref="L34:L59" si="9">K34/J34</f>
        <v>0.18</v>
      </c>
    </row>
    <row r="35" spans="2:18" ht="14.5" x14ac:dyDescent="0.35">
      <c r="B35" s="7" t="s">
        <v>16</v>
      </c>
      <c r="C35" s="8">
        <v>45952</v>
      </c>
      <c r="D35" s="7">
        <v>105</v>
      </c>
      <c r="E35" s="7">
        <v>1</v>
      </c>
      <c r="F35" s="9">
        <v>0.42986111111111103</v>
      </c>
      <c r="G35" s="10">
        <f t="shared" si="8"/>
        <v>0.41666666666666663</v>
      </c>
      <c r="H35" s="7" t="s">
        <v>22</v>
      </c>
      <c r="I35" s="7" t="s">
        <v>20</v>
      </c>
      <c r="J35" s="7">
        <f>VLOOKUP(E35,Hoja1!E:F,2,FALSE())</f>
        <v>150</v>
      </c>
      <c r="K35" s="11">
        <f>VLOOKUP(I35,Hoja1!A:C,3,FALSE())</f>
        <v>9</v>
      </c>
      <c r="L35" s="12">
        <f t="shared" si="9"/>
        <v>0.06</v>
      </c>
    </row>
    <row r="36" spans="2:18" ht="14.5" x14ac:dyDescent="0.35">
      <c r="B36" s="7" t="s">
        <v>16</v>
      </c>
      <c r="C36" s="8">
        <v>45952</v>
      </c>
      <c r="D36" s="7">
        <v>105</v>
      </c>
      <c r="E36" s="7">
        <v>1</v>
      </c>
      <c r="F36" s="9">
        <v>0.43611111111111101</v>
      </c>
      <c r="G36" s="10">
        <f t="shared" si="8"/>
        <v>0.41666666666666663</v>
      </c>
      <c r="H36" s="7" t="s">
        <v>41</v>
      </c>
      <c r="I36" s="7" t="s">
        <v>20</v>
      </c>
      <c r="J36" s="7">
        <f>VLOOKUP(E36,Hoja1!E:F,2,FALSE())</f>
        <v>150</v>
      </c>
      <c r="K36" s="11">
        <f>VLOOKUP(I36,Hoja1!A:C,3,FALSE())</f>
        <v>9</v>
      </c>
      <c r="L36" s="12">
        <f t="shared" si="9"/>
        <v>0.06</v>
      </c>
    </row>
    <row r="37" spans="2:18" ht="14.5" x14ac:dyDescent="0.35">
      <c r="B37" s="7" t="s">
        <v>16</v>
      </c>
      <c r="C37" s="8">
        <v>45952</v>
      </c>
      <c r="D37" s="7">
        <v>105</v>
      </c>
      <c r="E37" s="7">
        <v>1</v>
      </c>
      <c r="F37" s="9">
        <v>0.44513888888888897</v>
      </c>
      <c r="G37" s="10">
        <f t="shared" si="8"/>
        <v>0.4375</v>
      </c>
      <c r="H37" s="7" t="s">
        <v>27</v>
      </c>
      <c r="I37" s="7" t="s">
        <v>20</v>
      </c>
      <c r="J37" s="7">
        <f>VLOOKUP(E37,Hoja1!E:F,2,FALSE())</f>
        <v>150</v>
      </c>
      <c r="K37" s="11">
        <f>VLOOKUP(I37,Hoja1!A:C,3,FALSE())</f>
        <v>9</v>
      </c>
      <c r="L37" s="12">
        <f t="shared" si="9"/>
        <v>0.06</v>
      </c>
    </row>
    <row r="38" spans="2:18" ht="14.5" x14ac:dyDescent="0.35">
      <c r="B38" s="7" t="s">
        <v>16</v>
      </c>
      <c r="C38" s="8">
        <v>45952</v>
      </c>
      <c r="D38" s="7">
        <v>105</v>
      </c>
      <c r="E38" s="7">
        <v>1</v>
      </c>
      <c r="F38" s="9">
        <v>0.44722222222222202</v>
      </c>
      <c r="G38" s="10">
        <f t="shared" si="8"/>
        <v>0.4375</v>
      </c>
      <c r="H38" s="7" t="s">
        <v>32</v>
      </c>
      <c r="I38" s="7" t="s">
        <v>20</v>
      </c>
      <c r="J38" s="7">
        <f>VLOOKUP(E38,Hoja1!E:F,2,FALSE())</f>
        <v>150</v>
      </c>
      <c r="K38" s="11">
        <f>VLOOKUP(I38,Hoja1!A:C,3,FALSE())</f>
        <v>9</v>
      </c>
      <c r="L38" s="12">
        <f t="shared" si="9"/>
        <v>0.06</v>
      </c>
    </row>
    <row r="39" spans="2:18" ht="14.5" x14ac:dyDescent="0.35">
      <c r="B39" s="7" t="s">
        <v>16</v>
      </c>
      <c r="C39" s="8">
        <v>45952</v>
      </c>
      <c r="D39" s="7">
        <v>105</v>
      </c>
      <c r="E39" s="7">
        <v>1</v>
      </c>
      <c r="F39" s="9">
        <v>0.44791666666666702</v>
      </c>
      <c r="G39" s="10">
        <f t="shared" si="8"/>
        <v>0.4375</v>
      </c>
      <c r="H39" s="7" t="s">
        <v>39</v>
      </c>
      <c r="I39" s="7" t="s">
        <v>20</v>
      </c>
      <c r="J39" s="7">
        <f>VLOOKUP(E39,Hoja1!E:F,2,FALSE())</f>
        <v>150</v>
      </c>
      <c r="K39" s="11">
        <f>VLOOKUP(I39,Hoja1!A:C,3,FALSE())</f>
        <v>9</v>
      </c>
      <c r="L39" s="12">
        <f t="shared" si="9"/>
        <v>0.06</v>
      </c>
      <c r="P39"/>
      <c r="Q39"/>
      <c r="R39"/>
    </row>
    <row r="40" spans="2:18" ht="14.5" x14ac:dyDescent="0.35">
      <c r="B40" s="7" t="s">
        <v>16</v>
      </c>
      <c r="C40" s="8">
        <v>45952</v>
      </c>
      <c r="D40" s="7">
        <v>105</v>
      </c>
      <c r="E40" s="7">
        <v>1</v>
      </c>
      <c r="F40" s="9">
        <v>0.44791666666666702</v>
      </c>
      <c r="G40" s="10">
        <f t="shared" si="8"/>
        <v>0.4375</v>
      </c>
      <c r="H40" s="7" t="s">
        <v>70</v>
      </c>
      <c r="I40" s="7" t="s">
        <v>20</v>
      </c>
      <c r="J40" s="7">
        <f>VLOOKUP(E40,Hoja1!E:F,2,FALSE())</f>
        <v>150</v>
      </c>
      <c r="K40" s="11">
        <f>VLOOKUP(I40,Hoja1!A:C,3,FALSE())</f>
        <v>9</v>
      </c>
      <c r="L40" s="12">
        <f t="shared" si="9"/>
        <v>0.06</v>
      </c>
      <c r="P40"/>
      <c r="Q40"/>
      <c r="R40"/>
    </row>
    <row r="41" spans="2:18" ht="14.5" x14ac:dyDescent="0.35">
      <c r="B41" s="7" t="s">
        <v>16</v>
      </c>
      <c r="C41" s="8">
        <v>45952</v>
      </c>
      <c r="D41" s="7">
        <v>105</v>
      </c>
      <c r="E41" s="7">
        <v>1</v>
      </c>
      <c r="F41" s="9">
        <v>0.44791666666666702</v>
      </c>
      <c r="G41" s="10">
        <f t="shared" si="8"/>
        <v>0.4375</v>
      </c>
      <c r="H41" s="7" t="s">
        <v>30</v>
      </c>
      <c r="I41" s="7" t="s">
        <v>20</v>
      </c>
      <c r="J41" s="7">
        <f>VLOOKUP(E41,Hoja1!E:F,2,FALSE())</f>
        <v>150</v>
      </c>
      <c r="K41" s="11">
        <f>VLOOKUP(I41,Hoja1!A:C,3,FALSE())</f>
        <v>9</v>
      </c>
      <c r="L41" s="12">
        <f t="shared" si="9"/>
        <v>0.06</v>
      </c>
      <c r="P41"/>
      <c r="Q41"/>
      <c r="R41"/>
    </row>
    <row r="42" spans="2:18" ht="14.5" x14ac:dyDescent="0.35">
      <c r="B42" s="7" t="s">
        <v>16</v>
      </c>
      <c r="C42" s="8">
        <v>45952</v>
      </c>
      <c r="D42" s="7">
        <v>105</v>
      </c>
      <c r="E42" s="7">
        <v>1</v>
      </c>
      <c r="F42" s="9">
        <v>0.45555555555555599</v>
      </c>
      <c r="G42" s="10">
        <f t="shared" si="8"/>
        <v>0.4375</v>
      </c>
      <c r="H42" s="7" t="s">
        <v>71</v>
      </c>
      <c r="I42" s="7" t="s">
        <v>20</v>
      </c>
      <c r="J42" s="7">
        <f>VLOOKUP(E42,Hoja1!E:F,2,FALSE())</f>
        <v>150</v>
      </c>
      <c r="K42" s="11">
        <f>VLOOKUP(I42,Hoja1!A:C,3,FALSE())</f>
        <v>9</v>
      </c>
      <c r="L42" s="12">
        <f t="shared" si="9"/>
        <v>0.06</v>
      </c>
      <c r="P42"/>
      <c r="Q42"/>
      <c r="R42"/>
    </row>
    <row r="43" spans="2:18" ht="14.5" x14ac:dyDescent="0.35">
      <c r="B43" s="7" t="s">
        <v>16</v>
      </c>
      <c r="C43" s="8">
        <v>45952</v>
      </c>
      <c r="D43" s="7">
        <v>105</v>
      </c>
      <c r="E43" s="7">
        <v>1</v>
      </c>
      <c r="F43" s="9">
        <v>0.46388888888888902</v>
      </c>
      <c r="G43" s="10">
        <f t="shared" si="8"/>
        <v>0.45833333333333331</v>
      </c>
      <c r="H43" s="7" t="s">
        <v>72</v>
      </c>
      <c r="I43" s="7" t="s">
        <v>20</v>
      </c>
      <c r="J43" s="7">
        <f>VLOOKUP(E43,Hoja1!E:F,2,FALSE())</f>
        <v>150</v>
      </c>
      <c r="K43" s="11">
        <f>VLOOKUP(I43,Hoja1!A:C,3,FALSE())</f>
        <v>9</v>
      </c>
      <c r="L43" s="12">
        <f t="shared" si="9"/>
        <v>0.06</v>
      </c>
      <c r="P43"/>
      <c r="Q43"/>
      <c r="R43"/>
    </row>
    <row r="44" spans="2:18" ht="14.5" x14ac:dyDescent="0.35">
      <c r="B44" s="7" t="s">
        <v>16</v>
      </c>
      <c r="C44" s="8">
        <v>45952</v>
      </c>
      <c r="D44" s="7">
        <v>105</v>
      </c>
      <c r="E44" s="7">
        <v>1</v>
      </c>
      <c r="F44" s="9">
        <v>0.46597222222222201</v>
      </c>
      <c r="G44" s="10">
        <f t="shared" si="8"/>
        <v>0.45833333333333331</v>
      </c>
      <c r="H44" s="7" t="s">
        <v>45</v>
      </c>
      <c r="I44" s="7" t="s">
        <v>20</v>
      </c>
      <c r="J44" s="7">
        <f>VLOOKUP(E44,Hoja1!E:F,2,FALSE())</f>
        <v>150</v>
      </c>
      <c r="K44" s="11">
        <f>VLOOKUP(I44,Hoja1!A:C,3,FALSE())</f>
        <v>9</v>
      </c>
      <c r="L44" s="12">
        <f t="shared" si="9"/>
        <v>0.06</v>
      </c>
      <c r="P44"/>
      <c r="Q44"/>
      <c r="R44"/>
    </row>
    <row r="45" spans="2:18" ht="14.5" x14ac:dyDescent="0.35">
      <c r="B45" s="7" t="s">
        <v>16</v>
      </c>
      <c r="C45" s="8">
        <v>45952</v>
      </c>
      <c r="D45" s="7">
        <v>105</v>
      </c>
      <c r="E45" s="7">
        <v>1</v>
      </c>
      <c r="F45" s="9">
        <v>0.46875</v>
      </c>
      <c r="G45" s="10">
        <f t="shared" si="8"/>
        <v>0.45833333333333331</v>
      </c>
      <c r="H45" s="7" t="s">
        <v>73</v>
      </c>
      <c r="I45" s="7" t="s">
        <v>20</v>
      </c>
      <c r="J45" s="7">
        <f>VLOOKUP(E45,Hoja1!E:F,2,FALSE())</f>
        <v>150</v>
      </c>
      <c r="K45" s="11">
        <f>VLOOKUP(I45,Hoja1!A:C,3,FALSE())</f>
        <v>9</v>
      </c>
      <c r="L45" s="12">
        <f t="shared" si="9"/>
        <v>0.06</v>
      </c>
      <c r="P45"/>
      <c r="Q45"/>
      <c r="R45"/>
    </row>
    <row r="46" spans="2:18" ht="14.5" x14ac:dyDescent="0.35">
      <c r="B46" s="7" t="s">
        <v>16</v>
      </c>
      <c r="C46" s="8">
        <v>45952</v>
      </c>
      <c r="D46" s="7">
        <v>105</v>
      </c>
      <c r="E46" s="7">
        <v>6</v>
      </c>
      <c r="F46" s="9">
        <v>0.47847222222222202</v>
      </c>
      <c r="G46" s="10">
        <f t="shared" si="8"/>
        <v>0.45833333333333331</v>
      </c>
      <c r="H46" s="7" t="s">
        <v>74</v>
      </c>
      <c r="I46" s="7" t="s">
        <v>23</v>
      </c>
      <c r="J46" s="7">
        <f>VLOOKUP(E46,Hoja1!E:F,2,FALSE())</f>
        <v>90</v>
      </c>
      <c r="K46" s="11">
        <f>VLOOKUP(I46,Hoja1!A:C,3,FALSE())</f>
        <v>19.8</v>
      </c>
      <c r="L46" s="12">
        <f t="shared" si="9"/>
        <v>0.22</v>
      </c>
      <c r="P46"/>
      <c r="Q46"/>
      <c r="R46"/>
    </row>
    <row r="47" spans="2:18" ht="14.5" x14ac:dyDescent="0.35">
      <c r="B47" s="7" t="s">
        <v>16</v>
      </c>
      <c r="C47" s="8">
        <v>45952</v>
      </c>
      <c r="D47" s="7">
        <v>105</v>
      </c>
      <c r="E47" s="7">
        <v>1</v>
      </c>
      <c r="F47" s="9">
        <v>0.50138888888888899</v>
      </c>
      <c r="G47" s="10">
        <f t="shared" si="8"/>
        <v>0.5</v>
      </c>
      <c r="H47" s="7" t="s">
        <v>75</v>
      </c>
      <c r="I47" s="7">
        <v>2</v>
      </c>
      <c r="J47" s="7">
        <f>VLOOKUP(E47,Hoja1!E:F,2,FALSE())</f>
        <v>150</v>
      </c>
      <c r="K47" s="11">
        <f>VLOOKUP(I47,Hoja1!A:C,3,FALSE())</f>
        <v>27</v>
      </c>
      <c r="L47" s="12">
        <f t="shared" si="9"/>
        <v>0.18</v>
      </c>
      <c r="P47"/>
      <c r="Q47"/>
      <c r="R47"/>
    </row>
    <row r="48" spans="2:18" ht="14.5" x14ac:dyDescent="0.35">
      <c r="B48" s="7" t="s">
        <v>16</v>
      </c>
      <c r="C48" s="8">
        <v>45952</v>
      </c>
      <c r="D48" s="7">
        <v>105</v>
      </c>
      <c r="E48" s="7">
        <v>1</v>
      </c>
      <c r="F48" s="9">
        <v>0.50555555555555598</v>
      </c>
      <c r="G48" s="10">
        <f t="shared" si="8"/>
        <v>0.5</v>
      </c>
      <c r="H48" s="7" t="s">
        <v>62</v>
      </c>
      <c r="I48" s="7">
        <v>0</v>
      </c>
      <c r="J48" s="7">
        <f>VLOOKUP(E48,Hoja1!E:F,2,FALSE())</f>
        <v>150</v>
      </c>
      <c r="K48" s="11">
        <f>VLOOKUP(I48,Hoja1!A:C,3,FALSE())</f>
        <v>0</v>
      </c>
      <c r="L48" s="12">
        <f t="shared" si="9"/>
        <v>0</v>
      </c>
      <c r="P48"/>
      <c r="Q48"/>
      <c r="R48"/>
    </row>
    <row r="49" spans="2:18" ht="14.5" x14ac:dyDescent="0.35">
      <c r="B49" s="7" t="s">
        <v>16</v>
      </c>
      <c r="C49" s="8">
        <v>45952</v>
      </c>
      <c r="D49" s="7">
        <v>105</v>
      </c>
      <c r="E49" s="7">
        <v>1</v>
      </c>
      <c r="F49" s="9">
        <v>0.52013888888888904</v>
      </c>
      <c r="G49" s="10">
        <f t="shared" si="8"/>
        <v>0.5</v>
      </c>
      <c r="H49" s="7" t="s">
        <v>58</v>
      </c>
      <c r="I49" s="7" t="s">
        <v>20</v>
      </c>
      <c r="J49" s="7">
        <f>VLOOKUP(E49,Hoja1!E:F,2,FALSE())</f>
        <v>150</v>
      </c>
      <c r="K49" s="11">
        <f>VLOOKUP(I49,Hoja1!A:C,3,FALSE())</f>
        <v>9</v>
      </c>
      <c r="L49" s="12">
        <f t="shared" si="9"/>
        <v>0.06</v>
      </c>
      <c r="P49"/>
      <c r="Q49"/>
      <c r="R49"/>
    </row>
    <row r="50" spans="2:18" ht="14.5" x14ac:dyDescent="0.35">
      <c r="B50" s="7" t="s">
        <v>16</v>
      </c>
      <c r="C50" s="8">
        <v>45952</v>
      </c>
      <c r="D50" s="7">
        <v>105</v>
      </c>
      <c r="E50" s="7">
        <v>1</v>
      </c>
      <c r="F50" s="9">
        <v>0.52777777777777801</v>
      </c>
      <c r="G50" s="10">
        <f t="shared" si="8"/>
        <v>0.52083333333333326</v>
      </c>
      <c r="H50" s="7" t="s">
        <v>61</v>
      </c>
      <c r="I50" s="7" t="s">
        <v>20</v>
      </c>
      <c r="J50" s="7">
        <f>VLOOKUP(E50,Hoja1!E:F,2,FALSE())</f>
        <v>150</v>
      </c>
      <c r="K50" s="11">
        <f>VLOOKUP(I50,Hoja1!A:C,3,FALSE())</f>
        <v>9</v>
      </c>
      <c r="L50" s="12">
        <f t="shared" si="9"/>
        <v>0.06</v>
      </c>
      <c r="P50"/>
      <c r="Q50"/>
      <c r="R50"/>
    </row>
    <row r="51" spans="2:18" ht="14.5" x14ac:dyDescent="0.35">
      <c r="B51" s="7" t="s">
        <v>16</v>
      </c>
      <c r="C51" s="8">
        <v>45952</v>
      </c>
      <c r="D51" s="7">
        <v>105</v>
      </c>
      <c r="E51" s="7">
        <v>1</v>
      </c>
      <c r="F51" s="9">
        <v>0.52986111111111101</v>
      </c>
      <c r="G51" s="10">
        <f t="shared" si="8"/>
        <v>0.52083333333333326</v>
      </c>
      <c r="H51" s="7" t="s">
        <v>63</v>
      </c>
      <c r="I51" s="7" t="s">
        <v>20</v>
      </c>
      <c r="J51" s="7">
        <f>VLOOKUP(E51,Hoja1!E:F,2,FALSE())</f>
        <v>150</v>
      </c>
      <c r="K51" s="11">
        <f>VLOOKUP(I51,Hoja1!A:C,3,FALSE())</f>
        <v>9</v>
      </c>
      <c r="L51" s="12">
        <f t="shared" si="9"/>
        <v>0.06</v>
      </c>
      <c r="P51"/>
      <c r="Q51"/>
      <c r="R51"/>
    </row>
    <row r="52" spans="2:18" ht="14.5" x14ac:dyDescent="0.35">
      <c r="B52" s="7" t="s">
        <v>16</v>
      </c>
      <c r="C52" s="8">
        <v>45952</v>
      </c>
      <c r="D52" s="7">
        <v>105</v>
      </c>
      <c r="E52" s="7">
        <v>1</v>
      </c>
      <c r="F52" s="9">
        <v>0.54166666666666696</v>
      </c>
      <c r="G52" s="10">
        <f t="shared" si="8"/>
        <v>0.54166666666666663</v>
      </c>
      <c r="H52" s="7" t="s">
        <v>64</v>
      </c>
      <c r="I52" s="7" t="s">
        <v>20</v>
      </c>
      <c r="J52" s="7">
        <f>VLOOKUP(E52,Hoja1!E:F,2,FALSE())</f>
        <v>150</v>
      </c>
      <c r="K52" s="11">
        <f>VLOOKUP(I52,Hoja1!A:C,3,FALSE())</f>
        <v>9</v>
      </c>
      <c r="L52" s="12">
        <f t="shared" si="9"/>
        <v>0.06</v>
      </c>
      <c r="P52"/>
      <c r="Q52"/>
      <c r="R52"/>
    </row>
    <row r="53" spans="2:18" ht="14.5" x14ac:dyDescent="0.35">
      <c r="B53" s="7" t="s">
        <v>16</v>
      </c>
      <c r="C53" s="8">
        <v>45952</v>
      </c>
      <c r="D53" s="7">
        <v>105</v>
      </c>
      <c r="E53" s="7">
        <v>1</v>
      </c>
      <c r="F53" s="9">
        <v>0.55208333333333304</v>
      </c>
      <c r="G53" s="10">
        <f t="shared" si="8"/>
        <v>0.54166666666666663</v>
      </c>
      <c r="H53" s="7" t="s">
        <v>41</v>
      </c>
      <c r="I53" s="7" t="s">
        <v>20</v>
      </c>
      <c r="J53" s="7">
        <f>VLOOKUP(E53,Hoja1!E:F,2,FALSE())</f>
        <v>150</v>
      </c>
      <c r="K53" s="11">
        <f>VLOOKUP(I53,Hoja1!A:C,3,FALSE())</f>
        <v>9</v>
      </c>
      <c r="L53" s="12">
        <f t="shared" si="9"/>
        <v>0.06</v>
      </c>
      <c r="P53"/>
      <c r="Q53"/>
      <c r="R53"/>
    </row>
    <row r="54" spans="2:18" ht="14.5" x14ac:dyDescent="0.35">
      <c r="B54" s="7" t="s">
        <v>16</v>
      </c>
      <c r="C54" s="8">
        <v>45952</v>
      </c>
      <c r="D54" s="7">
        <v>105</v>
      </c>
      <c r="E54" s="7">
        <v>1</v>
      </c>
      <c r="F54" s="9">
        <v>0.55902777777777801</v>
      </c>
      <c r="G54" s="10">
        <f t="shared" si="8"/>
        <v>0.54166666666666663</v>
      </c>
      <c r="H54" s="7" t="s">
        <v>56</v>
      </c>
      <c r="I54" s="7">
        <v>0</v>
      </c>
      <c r="J54" s="7">
        <f>VLOOKUP(E54,Hoja1!E:F,2,FALSE())</f>
        <v>150</v>
      </c>
      <c r="K54" s="11">
        <f>VLOOKUP(I54,Hoja1!A:C,3,FALSE())</f>
        <v>0</v>
      </c>
      <c r="L54" s="12">
        <f t="shared" si="9"/>
        <v>0</v>
      </c>
      <c r="P54"/>
      <c r="Q54"/>
      <c r="R54"/>
    </row>
    <row r="55" spans="2:18" ht="14.5" x14ac:dyDescent="0.35">
      <c r="B55" s="7" t="s">
        <v>16</v>
      </c>
      <c r="C55" s="8">
        <v>45952</v>
      </c>
      <c r="D55" s="7">
        <v>105</v>
      </c>
      <c r="E55" s="7">
        <v>1</v>
      </c>
      <c r="F55" s="9">
        <v>0.56597222222222199</v>
      </c>
      <c r="G55" s="10">
        <f t="shared" si="8"/>
        <v>0.5625</v>
      </c>
      <c r="H55" s="7" t="s">
        <v>69</v>
      </c>
      <c r="I55" s="7" t="s">
        <v>20</v>
      </c>
      <c r="J55" s="7">
        <f>VLOOKUP(E55,Hoja1!E:F,2,FALSE())</f>
        <v>150</v>
      </c>
      <c r="K55" s="11">
        <f>VLOOKUP(I55,Hoja1!A:C,3,FALSE())</f>
        <v>9</v>
      </c>
      <c r="L55" s="12">
        <f t="shared" si="9"/>
        <v>0.06</v>
      </c>
      <c r="P55"/>
      <c r="Q55"/>
      <c r="R55"/>
    </row>
    <row r="56" spans="2:18" ht="14.5" x14ac:dyDescent="0.35">
      <c r="B56" s="7" t="s">
        <v>16</v>
      </c>
      <c r="C56" s="8">
        <v>45952</v>
      </c>
      <c r="D56" s="7">
        <v>105</v>
      </c>
      <c r="E56" s="7">
        <v>1</v>
      </c>
      <c r="F56" s="9">
        <v>0.57430555555555596</v>
      </c>
      <c r="G56" s="10">
        <f t="shared" si="8"/>
        <v>0.5625</v>
      </c>
      <c r="H56" s="7" t="s">
        <v>17</v>
      </c>
      <c r="I56" s="7" t="s">
        <v>20</v>
      </c>
      <c r="J56" s="7">
        <f>VLOOKUP(E56,Hoja1!E:F,2,FALSE())</f>
        <v>150</v>
      </c>
      <c r="K56" s="11">
        <f>VLOOKUP(I56,Hoja1!A:C,3,FALSE())</f>
        <v>9</v>
      </c>
      <c r="L56" s="12">
        <f t="shared" si="9"/>
        <v>0.06</v>
      </c>
      <c r="P56"/>
      <c r="Q56"/>
      <c r="R56"/>
    </row>
    <row r="57" spans="2:18" ht="14.5" x14ac:dyDescent="0.35">
      <c r="B57" s="7" t="s">
        <v>16</v>
      </c>
      <c r="C57" s="8">
        <v>45952</v>
      </c>
      <c r="D57" s="7">
        <v>105</v>
      </c>
      <c r="E57" s="7">
        <v>1</v>
      </c>
      <c r="F57" s="9">
        <v>0.58472222222222203</v>
      </c>
      <c r="G57" s="10">
        <f t="shared" si="8"/>
        <v>0.58333333333333326</v>
      </c>
      <c r="H57" s="7" t="s">
        <v>43</v>
      </c>
      <c r="I57" s="7" t="s">
        <v>20</v>
      </c>
      <c r="J57" s="7">
        <f>VLOOKUP(E57,Hoja1!E:F,2,FALSE())</f>
        <v>150</v>
      </c>
      <c r="K57" s="11">
        <f>VLOOKUP(I57,Hoja1!A:C,3,FALSE())</f>
        <v>9</v>
      </c>
      <c r="L57" s="12">
        <f t="shared" si="9"/>
        <v>0.06</v>
      </c>
      <c r="P57"/>
      <c r="Q57"/>
      <c r="R57"/>
    </row>
    <row r="58" spans="2:18" ht="14.5" x14ac:dyDescent="0.35">
      <c r="B58" s="7" t="s">
        <v>16</v>
      </c>
      <c r="C58" s="8">
        <v>45952</v>
      </c>
      <c r="D58" s="7">
        <v>105</v>
      </c>
      <c r="E58" s="7">
        <v>1</v>
      </c>
      <c r="F58" s="9">
        <v>0.60277777777777797</v>
      </c>
      <c r="G58" s="10">
        <f t="shared" si="8"/>
        <v>0.58333333333333326</v>
      </c>
      <c r="H58" s="7" t="s">
        <v>30</v>
      </c>
      <c r="I58" s="7" t="s">
        <v>23</v>
      </c>
      <c r="J58" s="7">
        <f>VLOOKUP(E58,Hoja1!E:F,2,FALSE())</f>
        <v>150</v>
      </c>
      <c r="K58" s="11">
        <f>VLOOKUP(I58,Hoja1!A:C,3,FALSE())</f>
        <v>19.8</v>
      </c>
      <c r="L58" s="12">
        <f t="shared" si="9"/>
        <v>0.13200000000000001</v>
      </c>
    </row>
    <row r="59" spans="2:18" ht="14.25" customHeight="1" x14ac:dyDescent="0.35">
      <c r="L59" s="12">
        <v>0.85</v>
      </c>
    </row>
  </sheetData>
  <conditionalFormatting sqref="L2:L59">
    <cfRule type="expression" dxfId="0" priority="2">
      <formula>"&gt;85%"</formula>
    </cfRule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7"/>
  <sheetViews>
    <sheetView zoomScale="85" zoomScaleNormal="85" workbookViewId="0">
      <selection activeCell="J1" sqref="J1:U28"/>
    </sheetView>
  </sheetViews>
  <sheetFormatPr baseColWidth="10" defaultColWidth="11.453125" defaultRowHeight="14.25" customHeight="1" x14ac:dyDescent="0.35"/>
  <cols>
    <col min="1" max="1" width="11.453125" style="21"/>
    <col min="2" max="2" width="11.453125" style="1"/>
    <col min="3" max="3" width="10.81640625" style="1" customWidth="1"/>
    <col min="5" max="5" width="11.453125" style="1"/>
    <col min="6" max="6" width="13.7265625" style="1" customWidth="1"/>
    <col min="14" max="14" width="12.54296875" customWidth="1"/>
    <col min="18" max="18" width="11.81640625" customWidth="1"/>
  </cols>
  <sheetData>
    <row r="1" spans="1:6" x14ac:dyDescent="0.35">
      <c r="A1" s="22" t="s">
        <v>76</v>
      </c>
      <c r="B1" s="7" t="s">
        <v>77</v>
      </c>
      <c r="C1" s="1" t="s">
        <v>78</v>
      </c>
      <c r="E1" s="7" t="s">
        <v>79</v>
      </c>
      <c r="F1" s="7" t="s">
        <v>8</v>
      </c>
    </row>
    <row r="2" spans="1:6" x14ac:dyDescent="0.35">
      <c r="A2" s="22">
        <v>0</v>
      </c>
      <c r="B2" s="7">
        <v>0</v>
      </c>
      <c r="C2" s="1">
        <f t="shared" ref="C2:C11" si="0">D2*90</f>
        <v>0</v>
      </c>
      <c r="D2" s="23">
        <f t="shared" ref="D2:D11" si="1">B2/150</f>
        <v>0</v>
      </c>
      <c r="E2" s="7">
        <v>1</v>
      </c>
      <c r="F2" s="7">
        <v>150</v>
      </c>
    </row>
    <row r="3" spans="1:6" x14ac:dyDescent="0.35">
      <c r="A3" s="22" t="s">
        <v>20</v>
      </c>
      <c r="B3" s="7">
        <v>15</v>
      </c>
      <c r="C3" s="1">
        <f t="shared" si="0"/>
        <v>9</v>
      </c>
      <c r="D3" s="23">
        <f t="shared" si="1"/>
        <v>0.1</v>
      </c>
      <c r="E3" s="7">
        <v>2</v>
      </c>
      <c r="F3" s="7">
        <v>90</v>
      </c>
    </row>
    <row r="4" spans="1:6" x14ac:dyDescent="0.35">
      <c r="A4" s="22" t="s">
        <v>23</v>
      </c>
      <c r="B4" s="7">
        <v>33</v>
      </c>
      <c r="C4" s="1">
        <f t="shared" si="0"/>
        <v>19.8</v>
      </c>
      <c r="D4" s="23">
        <f t="shared" si="1"/>
        <v>0.22</v>
      </c>
      <c r="E4" s="7">
        <v>3</v>
      </c>
      <c r="F4" s="7">
        <v>50</v>
      </c>
    </row>
    <row r="5" spans="1:6" x14ac:dyDescent="0.35">
      <c r="A5" s="22">
        <v>2</v>
      </c>
      <c r="B5" s="7">
        <v>45</v>
      </c>
      <c r="C5" s="1">
        <f t="shared" si="0"/>
        <v>27</v>
      </c>
      <c r="D5" s="23">
        <f t="shared" si="1"/>
        <v>0.3</v>
      </c>
      <c r="E5" s="7">
        <v>4</v>
      </c>
      <c r="F5" s="7">
        <v>77</v>
      </c>
    </row>
    <row r="6" spans="1:6" x14ac:dyDescent="0.35">
      <c r="A6" s="22">
        <v>3</v>
      </c>
      <c r="B6" s="7">
        <v>90</v>
      </c>
      <c r="C6" s="1">
        <f t="shared" si="0"/>
        <v>54</v>
      </c>
      <c r="D6" s="23">
        <f t="shared" si="1"/>
        <v>0.6</v>
      </c>
      <c r="E6" s="7">
        <v>5</v>
      </c>
      <c r="F6" s="7">
        <v>77</v>
      </c>
    </row>
    <row r="7" spans="1:6" x14ac:dyDescent="0.35">
      <c r="A7" s="22" t="s">
        <v>33</v>
      </c>
      <c r="B7" s="7">
        <v>110</v>
      </c>
      <c r="C7" s="1">
        <f t="shared" si="0"/>
        <v>66</v>
      </c>
      <c r="D7" s="23">
        <f t="shared" si="1"/>
        <v>0.73333333333333328</v>
      </c>
      <c r="E7" s="7">
        <v>6</v>
      </c>
      <c r="F7" s="7">
        <v>90</v>
      </c>
    </row>
    <row r="8" spans="1:6" x14ac:dyDescent="0.35">
      <c r="A8" s="22" t="s">
        <v>80</v>
      </c>
      <c r="B8" s="7">
        <v>110</v>
      </c>
      <c r="C8" s="1">
        <f t="shared" si="0"/>
        <v>66</v>
      </c>
      <c r="D8" s="23">
        <f t="shared" si="1"/>
        <v>0.73333333333333328</v>
      </c>
    </row>
    <row r="9" spans="1:6" x14ac:dyDescent="0.35">
      <c r="A9" s="22" t="s">
        <v>81</v>
      </c>
      <c r="B9" s="7">
        <v>130</v>
      </c>
      <c r="C9" s="1">
        <f t="shared" si="0"/>
        <v>78</v>
      </c>
      <c r="D9" s="23">
        <f t="shared" si="1"/>
        <v>0.8666666666666667</v>
      </c>
    </row>
    <row r="10" spans="1:6" x14ac:dyDescent="0.35">
      <c r="A10" s="22" t="s">
        <v>28</v>
      </c>
      <c r="B10" s="7">
        <v>140</v>
      </c>
      <c r="C10" s="1">
        <f t="shared" si="0"/>
        <v>84</v>
      </c>
      <c r="D10" s="23">
        <f t="shared" si="1"/>
        <v>0.93333333333333335</v>
      </c>
    </row>
    <row r="11" spans="1:6" x14ac:dyDescent="0.35">
      <c r="A11" s="22" t="s">
        <v>53</v>
      </c>
      <c r="B11" s="7">
        <v>150</v>
      </c>
      <c r="C11" s="1">
        <f t="shared" si="0"/>
        <v>90</v>
      </c>
      <c r="D11" s="23">
        <f t="shared" si="1"/>
        <v>1</v>
      </c>
    </row>
    <row r="12" spans="1:6" x14ac:dyDescent="0.35"/>
    <row r="13" spans="1:6" x14ac:dyDescent="0.35"/>
    <row r="14" spans="1:6" x14ac:dyDescent="0.35"/>
    <row r="15" spans="1:6" x14ac:dyDescent="0.35"/>
    <row r="16" spans="1:6" x14ac:dyDescent="0.35"/>
    <row r="17" x14ac:dyDescent="0.35"/>
  </sheetData>
  <pageMargins left="0.7" right="0.7" top="0.75" bottom="0.75" header="0.511811023622047" footer="0.511811023622047"/>
  <pageSetup orientation="portrait" horizontalDpi="3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147A5680AD32E40B85416387CD348AC" ma:contentTypeVersion="19" ma:contentTypeDescription="Create a new document." ma:contentTypeScope="" ma:versionID="059d468c76e27992c6ce2c80baade255">
  <xsd:schema xmlns:xsd="http://www.w3.org/2001/XMLSchema" xmlns:xs="http://www.w3.org/2001/XMLSchema" xmlns:p="http://schemas.microsoft.com/office/2006/metadata/properties" xmlns:ns2="e13b9520-670d-482f-8816-2d26b29eb0ad" xmlns:ns3="57014138-723a-4552-b1be-d16d25732a53" targetNamespace="http://schemas.microsoft.com/office/2006/metadata/properties" ma:root="true" ma:fieldsID="f3fe2d489a25eff9cf8ba630d34c4d56" ns2:_="" ns3:_="">
    <xsd:import namespace="e13b9520-670d-482f-8816-2d26b29eb0ad"/>
    <xsd:import namespace="57014138-723a-4552-b1be-d16d25732a5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3b9520-670d-482f-8816-2d26b29eb0a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755bb865-84eb-4962-9f5f-ea22b72842c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014138-723a-4552-b1be-d16d25732a53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0e5e2287-4017-48d1-9d38-f3e47d6a5d48}" ma:internalName="TaxCatchAll" ma:showField="CatchAllData" ma:web="57014138-723a-4552-b1be-d16d25732a5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DataMashup xmlns="http://schemas.microsoft.com/DataMashup">AAAAABQDAABQSwMEFAACAAgAOk8HV1fvXqSkAAAA9gAAABIAHABDb25maWcvUGFja2FnZS54bWwgohgAKKAUAAAAAAAAAAAAAAAAAAAAAAAAAAAAhY+9DoIwGEVfhXSnP8ig5KMMrJCYmBjXplRohGJosbybg4/kK4hR1M3xnnuGe+/XG2RT1wYXNVjdmxQxTFGgjOwrbeoUje4YrlHGYSvkSdQqmGVjk8lWKWqcOyeEeO+xX+F+qElEKSOHstjJRnUCfWT9Xw61sU4YqRCH/WsMjzBjGxzTGFMgC4RSm68QzXuf7Q+EfGzdOCiubJgXQJYI5P2BPwBQSwMEFAACAAgAOk8HVw/K6aukAAAA6QAAABMAHABbQ29udGVudF9UeXBlc10ueG1sIKIYACigFAAAAAAAAAAAAAAAAAAAAAAAAAAAAG2OSw7CMAxErxJ5n7qwQAg1ZQHcgAtEwf2I5qPGReFsLDgSVyBtd4ilZ+Z55vN6V8dkB/GgMfbeKdgUJQhyxt961yqYuJF7ONbV9Rkoihx1UUHHHA6I0XRkdSx8IJedxo9Wcz7HFoM2d90Sbstyh8Y7JseS5x9QV2dq9DSwuKQsr7UZB3Fac3OVAqbEuMj4l7A/eR3C0BvN2cQkbZR2IXEZXn8BUEsDBBQAAgAIADpPB1coike4DgAAABEAAAATABwARm9ybXVsYXMvU2VjdGlvbjEubSCiGAAooBQAAAAAAAAAAAAAAAAAAAAAAAAAAAArTk0uyczPUwiG0IbWAFBLAQItABQAAgAIADpPB1dX716kpAAAAPYAAAASAAAAAAAAAAAAAAAAAAAAAABDb25maWcvUGFja2FnZS54bWxQSwECLQAUAAIACAA6TwdXD8rpq6QAAADpAAAAEwAAAAAAAAAAAAAAAADwAAAAW0NvbnRlbnRfVHlwZXNdLnhtbFBLAQItABQAAgAIADpPB1coike4DgAAABEAAAATAAAAAAAAAAAAAAAAAOEBAABGb3JtdWxhcy9TZWN0aW9uMS5tUEsFBgAAAAADAAMAwgAAADwCAAAAABABAADvu788P3htbCB2ZXJzaW9uPSIxLjAiIGVuY29kaW5nPSJ1dGYtOCI/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+7vzw/eG1sIHZlcnNpb249IjEuMCIgZW5jb2Rpbmc9InV0Zi04Ij8+PExvY2FsUGFja2FnZU1ldGFkYXRhRmlsZSB4bWxuczp4c2Q9Imh0dHA6Ly93d3cudzMub3JnLzIwMDEvWE1MU2NoZW1hIiB4bWxuczp4c2k9Imh0dHA6Ly93d3cudzMub3JnLzIwMDEvWE1MU2NoZW1hLWluc3RhbmNlIj48SXRlbXM+PEl0ZW0+PEl0ZW1Mb2NhdGlvbj48SXRlbVR5cGU+QWxsRm9ybXVsYXM8L0l0ZW1UeXBlPjxJdGVtUGF0aCAvPjwvSXRlbUxvY2F0aW9uPjxTdGFibGVFbnRyaWVzPjxFbnRyeSBUeXBlPSJSZWxhdGlvbnNoaXBzIiBWYWx1ZT0ic0FBQUFBQT09IiAvPjwvU3RhYmxlRW50cmllcz48L0l0ZW0+PC9JdGVtcz48L0xvY2FsUGFja2FnZU1ldGFkYXRhRmlsZT4WAAAAUEsFBgAAAAAAAAAAAAAAAAAAAAAAANoAAAABAAAA0Iyd3wEV0RGMegDAT8KX6wEAAAArEv1BZLy5Sa3wURK/hYxhAAAAAAIAAAAAAANmAADAAAAAEAAAAKnjL+KB3yQeep2lJ9vV6nwAAAAABIAAAKAAAAAQAAAA8IZUtZt+hqaBLgTGyG5K/FAAAADVEV3X5k8aF2LryEEKp+Gf/55dp4GAZu+n4GSwM3OrV4DWLk6B2s6m1O8bQtTgCForAejAXncIuup5XZj9IVp6wcHEhSl6HyU6jcszQvHh2RQAAADnAnBYj71EJ0iRZtr5kRT7LVas8Q==</DataMashup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13b9520-670d-482f-8816-2d26b29eb0ad">
      <Terms xmlns="http://schemas.microsoft.com/office/infopath/2007/PartnerControls"/>
    </lcf76f155ced4ddcb4097134ff3c332f>
    <TaxCatchAll xmlns="57014138-723a-4552-b1be-d16d25732a53" xsi:nil="true"/>
  </documentManagement>
</p:properties>
</file>

<file path=customXml/itemProps1.xml><?xml version="1.0" encoding="utf-8"?>
<ds:datastoreItem xmlns:ds="http://schemas.openxmlformats.org/officeDocument/2006/customXml" ds:itemID="{493697BD-CA6B-4F7A-9412-B7A56B853D1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0C78794-E111-49BB-9098-E07DACB9DCC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13b9520-670d-482f-8816-2d26b29eb0ad"/>
    <ds:schemaRef ds:uri="57014138-723a-4552-b1be-d16d25732a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F800BA3-3771-4DAE-865D-0D92DF137E3B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E573BCB9-DA48-420D-ACF3-6FB844F27BCA}">
  <ds:schemaRefs>
    <ds:schemaRef ds:uri="http://schemas.microsoft.com/office/2006/metadata/properties"/>
    <ds:schemaRef ds:uri="http://schemas.microsoft.com/office/infopath/2007/PartnerControls"/>
    <ds:schemaRef ds:uri="e13b9520-670d-482f-8816-2d26b29eb0ad"/>
    <ds:schemaRef ds:uri="57014138-723a-4552-b1be-d16d25732a5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105 PJ454</vt:lpstr>
      <vt:lpstr>Hoja1</vt:lpstr>
      <vt:lpstr>'105 PJ454'!Área_de_impresión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Paulo Anatibia</dc:creator>
  <cp:keywords/>
  <dc:description/>
  <cp:lastModifiedBy>Emilio Casas</cp:lastModifiedBy>
  <cp:revision>1</cp:revision>
  <dcterms:created xsi:type="dcterms:W3CDTF">2023-08-07T13:34:27Z</dcterms:created>
  <dcterms:modified xsi:type="dcterms:W3CDTF">2025-11-03T23:08:00Z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0x010100F147A5680AD32E40B85416387CD348AC</vt:lpwstr>
  </property>
  <property fmtid="{D5CDD505-2E9C-101B-9397-08002B2CF9AE}" pid="3" name="MediaServiceImageTags">
    <vt:lpwstr/>
  </property>
</Properties>
</file>